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PREFEITURA\ANO - 2024\PROCESSOS\RUA LEONARDO DINIZ\LEONARDO DINIZ\CORREÇÃO - SETEMBRO 2024\REVISÃO 26 DE NOVEMBRO 2024\LICITAÇÃO\"/>
    </mc:Choice>
  </mc:AlternateContent>
  <bookViews>
    <workbookView xWindow="-120" yWindow="-120" windowWidth="29040" windowHeight="15720"/>
  </bookViews>
  <sheets>
    <sheet name="PLANILHA ORÇAMENTÁRIA" sheetId="1" r:id="rId1"/>
    <sheet name="CRONOGRAMA" sheetId="3" r:id="rId2"/>
  </sheets>
  <definedNames>
    <definedName name="_xlnm.Print_Area" localSheetId="1">CRONOGRAMA!$A$1:$M$25</definedName>
    <definedName name="_xlnm.Print_Area" localSheetId="0">'PLANILHA ORÇAMENTÁRIA'!$A$1:$H$42</definedName>
    <definedName name="SOMA">#REF!</definedName>
    <definedName name="_xlnm.Print_Titles" localSheetId="0">'PLANILHA ORÇAMENTÁRIA'!$1:$6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3" l="1"/>
  <c r="D18" i="3"/>
  <c r="L20" i="3"/>
  <c r="G21" i="3"/>
  <c r="B20" i="3"/>
  <c r="H38" i="1"/>
  <c r="G40" i="1"/>
  <c r="H40" i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27" i="1"/>
  <c r="G28" i="1"/>
  <c r="G29" i="1"/>
  <c r="G30" i="1"/>
  <c r="H30" i="1" s="1"/>
  <c r="H27" i="1"/>
  <c r="H28" i="1"/>
  <c r="H29" i="1"/>
  <c r="G24" i="1"/>
  <c r="H24" i="1" s="1"/>
  <c r="G25" i="1"/>
  <c r="H25" i="1" s="1"/>
  <c r="G26" i="1"/>
  <c r="H26" i="1" s="1"/>
  <c r="F21" i="3" l="1"/>
  <c r="H21" i="3"/>
  <c r="H31" i="1"/>
  <c r="L21" i="3" l="1"/>
  <c r="G9" i="1" l="1"/>
  <c r="B3" i="3" l="1"/>
  <c r="G19" i="1" l="1"/>
  <c r="H19" i="1" s="1"/>
  <c r="G15" i="1"/>
  <c r="H15" i="1" s="1"/>
  <c r="L18" i="3"/>
  <c r="L16" i="3"/>
  <c r="B16" i="3"/>
  <c r="L14" i="3"/>
  <c r="B14" i="3"/>
  <c r="L12" i="3"/>
  <c r="B12" i="3"/>
  <c r="L10" i="3"/>
  <c r="B10" i="3"/>
  <c r="L8" i="3"/>
  <c r="B8" i="3"/>
  <c r="G23" i="1"/>
  <c r="H23" i="1" s="1"/>
  <c r="G21" i="1"/>
  <c r="H21" i="1" s="1"/>
  <c r="G18" i="1"/>
  <c r="H18" i="1" s="1"/>
  <c r="G17" i="1"/>
  <c r="H17" i="1" s="1"/>
  <c r="G14" i="1"/>
  <c r="H14" i="1" s="1"/>
  <c r="G13" i="1"/>
  <c r="H13" i="1" s="1"/>
  <c r="G12" i="1"/>
  <c r="H12" i="1" s="1"/>
  <c r="G11" i="1"/>
  <c r="H11" i="1" s="1"/>
  <c r="H9" i="1"/>
  <c r="H8" i="1" s="1"/>
  <c r="H16" i="1" l="1"/>
  <c r="H41" i="1" s="1"/>
  <c r="H22" i="1"/>
  <c r="D16" i="3" s="1"/>
  <c r="H17" i="3" s="1"/>
  <c r="G39" i="1"/>
  <c r="H39" i="1" s="1"/>
  <c r="H20" i="1"/>
  <c r="D14" i="3" s="1"/>
  <c r="D8" i="3"/>
  <c r="H10" i="1"/>
  <c r="D10" i="3" s="1"/>
  <c r="G17" i="3" l="1"/>
  <c r="D12" i="3"/>
  <c r="D22" i="3" s="1"/>
  <c r="E20" i="3" s="1"/>
  <c r="F17" i="3"/>
  <c r="H19" i="3"/>
  <c r="G19" i="3"/>
  <c r="F19" i="3"/>
  <c r="H9" i="3"/>
  <c r="G9" i="3"/>
  <c r="F9" i="3"/>
  <c r="G11" i="3"/>
  <c r="F11" i="3"/>
  <c r="H11" i="3"/>
  <c r="H15" i="3"/>
  <c r="F15" i="3"/>
  <c r="G15" i="3"/>
  <c r="L19" i="3" l="1"/>
  <c r="H13" i="3"/>
  <c r="H23" i="3" s="1"/>
  <c r="F13" i="3"/>
  <c r="F23" i="3" s="1"/>
  <c r="G13" i="3"/>
  <c r="G23" i="3" s="1"/>
  <c r="L17" i="3"/>
  <c r="L11" i="3"/>
  <c r="L15" i="3"/>
  <c r="L9" i="3"/>
  <c r="E8" i="3" l="1"/>
  <c r="H24" i="3"/>
  <c r="G24" i="3"/>
  <c r="E14" i="3"/>
  <c r="E18" i="3"/>
  <c r="L13" i="3"/>
  <c r="L23" i="3" s="1"/>
  <c r="E12" i="3"/>
  <c r="F24" i="3"/>
  <c r="F25" i="3" s="1"/>
  <c r="E16" i="3"/>
  <c r="E10" i="3"/>
  <c r="E22" i="3" l="1"/>
  <c r="G25" i="3"/>
  <c r="H25" i="3" s="1"/>
  <c r="L24" i="3"/>
</calcChain>
</file>

<file path=xl/sharedStrings.xml><?xml version="1.0" encoding="utf-8"?>
<sst xmlns="http://schemas.openxmlformats.org/spreadsheetml/2006/main" count="144" uniqueCount="123">
  <si>
    <t>PLANILHA ORÇAMENTÁRIA</t>
  </si>
  <si>
    <t>OBJETO:</t>
  </si>
  <si>
    <t>LOGRADOURO:</t>
  </si>
  <si>
    <t>REFERENCIA:</t>
  </si>
  <si>
    <t>DATA:</t>
  </si>
  <si>
    <t>BDI</t>
  </si>
  <si>
    <t>ITEM</t>
  </si>
  <si>
    <t xml:space="preserve">REFERÊNCIA SETOP/ SINAPI </t>
  </si>
  <si>
    <t>DESCRIÇÃO</t>
  </si>
  <si>
    <t>UNIDADE</t>
  </si>
  <si>
    <t>QUANTIDADE INICIAL</t>
  </si>
  <si>
    <t>PREÇO UNITÁRIO S/ BDI</t>
  </si>
  <si>
    <t>PREÇO UNITÁRIO C/ BDI</t>
  </si>
  <si>
    <t>TOTAL (R$)</t>
  </si>
  <si>
    <t>ADMINISTRAÇÃO LOCAL</t>
  </si>
  <si>
    <t>1.1</t>
  </si>
  <si>
    <t>UNID</t>
  </si>
  <si>
    <t>SERVIÇOS PRELIMINARES</t>
  </si>
  <si>
    <t>2.1</t>
  </si>
  <si>
    <t>2.2</t>
  </si>
  <si>
    <t>2.3</t>
  </si>
  <si>
    <t>2.4</t>
  </si>
  <si>
    <t>2.5</t>
  </si>
  <si>
    <t>ML</t>
  </si>
  <si>
    <t>M²</t>
  </si>
  <si>
    <t>MOVIMENTAÇÃO DE TERRA</t>
  </si>
  <si>
    <t>3.1</t>
  </si>
  <si>
    <t>M³</t>
  </si>
  <si>
    <t>3.2</t>
  </si>
  <si>
    <t>3.3</t>
  </si>
  <si>
    <t>DRENAGEM</t>
  </si>
  <si>
    <t>5.1</t>
  </si>
  <si>
    <t>5.2</t>
  </si>
  <si>
    <t>6.1</t>
  </si>
  <si>
    <t>MOBILIZAÇÃO E DESMOBILIZAÇÃO</t>
  </si>
  <si>
    <t>VISTO:</t>
  </si>
  <si>
    <t>VALOR TOTAL:</t>
  </si>
  <si>
    <t>FL: ÚNICA</t>
  </si>
  <si>
    <t>CRONOGRAMA FÍSICO-FINANCEIRO</t>
  </si>
  <si>
    <t>MUNICÍPIO:</t>
  </si>
  <si>
    <t>JOÃO MONLEVADE - MG</t>
  </si>
  <si>
    <t>OBRA:</t>
  </si>
  <si>
    <t>PRAZO</t>
  </si>
  <si>
    <t>SERVIÇOS</t>
  </si>
  <si>
    <t>CUSTO</t>
  </si>
  <si>
    <t>INCID</t>
  </si>
  <si>
    <t>MÊS 1</t>
  </si>
  <si>
    <t>MÊS 2</t>
  </si>
  <si>
    <t>MÊS 3</t>
  </si>
  <si>
    <t>TOTAL</t>
  </si>
  <si>
    <t xml:space="preserve">TOTAL </t>
  </si>
  <si>
    <t>% MENSAL</t>
  </si>
  <si>
    <t>% ACUMULADO</t>
  </si>
  <si>
    <t>M</t>
  </si>
  <si>
    <t>LOCAÇÃO DE BANHEIRO QUÍMICO, DIMENSÃO (110X120X230)CM,
LINHA PADRÃO, CONTENDO UMA (1) PIA/HIGIENIZADOR DE MÃOS,
INCLUSIVE MANUTENÇÃO E MOBILIZAÇÃO/DESMOBILIZAÇÃO</t>
  </si>
  <si>
    <t>ADMINISTRAÇÃO LOCAL (QUARTIL MEDIO 6,99 %)</t>
  </si>
  <si>
    <t>4 MESES</t>
  </si>
  <si>
    <t xml:space="preserve"> </t>
  </si>
  <si>
    <t>4.1</t>
  </si>
  <si>
    <t xml:space="preserve">EXECUÇÃO DE PAVIMENTAÇÃO NA RUA LEONARDO DINIZ </t>
  </si>
  <si>
    <t>COMP01</t>
  </si>
  <si>
    <t>103689</t>
  </si>
  <si>
    <t>FORNECIMENTO E INSTALAÇÃO DE PLACA DE OBRA COM CHAPA GALVANIZADA E ESTRUTURA DE MADEIRA. AF_03/2022_PS</t>
  </si>
  <si>
    <t>10776</t>
  </si>
  <si>
    <t>LOCACAO DE CONTAINER 2,30 X 6,00 M, ALT. 2,50 M, PARA ESCRITORIO, SEM DIVISORIAS INTERNAS E SEM SANITARIO (NAO INCLUI MOBILIZACAO/DESMOBILIZACAO</t>
  </si>
  <si>
    <t>MÊS</t>
  </si>
  <si>
    <t>105115</t>
  </si>
  <si>
    <t>INSTALAÇÃO E DESINSTALAÇÃO MECANIZADA DE CONTÊINER OU MÓDULO HABITÁVEL DE USOS DIVERSOS. AF_03/2024</t>
  </si>
  <si>
    <t>ED-50155</t>
  </si>
  <si>
    <t>TAPUME DE PROTEÇÃO PARA TRANSEUNTES EM TELA DE POLIETILENO, INCLUSIVE PONTALETE COM BASE DE APOIO EM CONCRETO MAGRO (H=120 cm) - FORNECIMENTO E MOVIMENTAÇÃO</t>
  </si>
  <si>
    <t>COMP11</t>
  </si>
  <si>
    <t>100575</t>
  </si>
  <si>
    <t>REGULARIZAÇÃO DE SUPERFÍCIES COM MOTONIVELADORA.</t>
  </si>
  <si>
    <t>100573</t>
  </si>
  <si>
    <t xml:space="preserve">EXECUÇÃO E COMPACTAÇÃO DE BASE E OU SUB-BASE PARA PAVIMENTAÇÃO DE SOLO (PREDOMINANTEMENTE ARGILOSO) BRITA - 50/50 - EXCLUSIVE SOLO, ESCAVAÇÃO, CARGA E TRANSPORTE. </t>
  </si>
  <si>
    <t>TRANSPORTE COM CAMINHÃO BASCULANTE DE 18 M³, EM VIA URBANA PAVIMENTADA M3XKM CR 1,86
, DMT ATÉ 30 KM (UNIDADE: M3XKM). AF_07/2020</t>
  </si>
  <si>
    <t>95877</t>
  </si>
  <si>
    <t>EXECUÇÃO DE SARJETA DE CONCRETO USINADO, MOLDADA IN LOCO EM TRECHO R M CR 33,95
ETO, 30 CM BASE X 10 CM ALTURA. AF_01/2024</t>
  </si>
  <si>
    <t xml:space="preserve">94287 </t>
  </si>
  <si>
    <t>PAVIMENTAÇÃO</t>
  </si>
  <si>
    <t>5.3</t>
  </si>
  <si>
    <t>5.4</t>
  </si>
  <si>
    <t>5.5</t>
  </si>
  <si>
    <t>IMPRIMAÇÃO ( EXECUÇÃO E FORNECIMENTO DO MATERIAL BETUMIOSO - EXCLUSIVE TRANSPORTE)</t>
  </si>
  <si>
    <t>COMP03</t>
  </si>
  <si>
    <t>PINTURA DE LIGAÇÃO ( EXECUÇÃO E FORNECIMENTO DO MATERIAL BETUMIOSO - EXCLUSIVE TRANSPORTE)</t>
  </si>
  <si>
    <t>COMP04</t>
  </si>
  <si>
    <t>EXECUÇÃO DE PAVIMENTO COM APLICAÇÃO DE CONCRETO ASFÁLTICO, CAMADA DE BINDER - EXCLUSIVE CARGA E TRANSPORTE.</t>
  </si>
  <si>
    <t>EXECUÇÃO DE PAVIMENTO COM APLICAÇÃO DE CONCRETO ASFÁLTICO, CAMADA DE R M3 AS 1.833,53
OLAMENTO - EXCLUSIVE CARGA E TRANSPORTE. AF_11/2019</t>
  </si>
  <si>
    <t>TXKM</t>
  </si>
  <si>
    <t>TRANSPORTE COM CAMINHÃO TANQUE DE TRANSPORTE DE MATERIAL ASFÁLTICO DE 30000 L, EM VIA URBANA PAVIMENTADA, DMT ATÉ 30KM (UNIDADE: TXKM).</t>
  </si>
  <si>
    <t>5.6</t>
  </si>
  <si>
    <t>5.7</t>
  </si>
  <si>
    <t>5.8</t>
  </si>
  <si>
    <t xml:space="preserve">TRANSPORTE COM CAMINHÃO TANQUE DE TRANSPORTE DE MATERIAL ASFÁLTICO DE 30000 L, EM VIA URBANA PAVIMENTADA, ADICIONAL PARA DMT EXCEDENTE A 30 KM (UNIDADE: TXKM). </t>
  </si>
  <si>
    <t>M3XKM</t>
  </si>
  <si>
    <t xml:space="preserve">TRANSPORTE COM CAMINHÃO BASCULANTE DE 18 M³, EM VIA URBANA PAVIMENTADA, DMT ATÉ 30 KM (UNIDADE: M3XKM). </t>
  </si>
  <si>
    <t>TRANSPORTE COM CAMINHÃO BASCULANTE DE 18 M³, EM VIA URBANA PAVIMENTADA, ADICIONAL PARA DMT EXCEDENTE A 30 KM (UNIDADE: M3XKM).</t>
  </si>
  <si>
    <t>SINALIZAÇÃO VIÁRIA - HORIZONTAL E VERTICAL</t>
  </si>
  <si>
    <t>PINTURA DE FAIXA DE PEDESTRE OU ZEBRADA COM TINTA ACRÍLICA, E = 30 CM, APLICAÇÃO MANUAL. AF_05/2021</t>
  </si>
  <si>
    <t>PINTURA DE EIXO VIÁRIO SOBRE ASFALTO COM TINTA RETRORREFLETIVA A BASE DE RESINA ACRÍLICA COM MICROESFERAS DE VIDRO, APLICAÇÃO MECÂNICA COM DEMARCADORA AUTOPROPELIDA.</t>
  </si>
  <si>
    <t>6.2</t>
  </si>
  <si>
    <t>INSTALAÇÃO DE PLACAS DE SINALIZACAO EM CHAPA DE ACO NUM 16 COM PINTURA REFLETIVA - SINALIZAÇÃO VERTICAL - OCTOGONAL (PARE)</t>
  </si>
  <si>
    <t>INSTALAÇÃO DE PLACAS DE SINALIZACAO EM CHAPA DE ACO NUM 16 COM PINTURA REFLETIVA - SINALIZAÇÃO VERTICAL - RETANGULAR  (IDENTIFICAÇÃO DE RUA - DUAS PLACAS INSTALADAS POR POSTE)</t>
  </si>
  <si>
    <t>INSTALAÇÃO DE PLACAS DE SINALIZACAO EM CHAPA DE ACO NUM 16 COM PINTURA REFLETIVA - SINALIZAÇÃO VERTICAL - QUADRADA  (TRAVESSIA DE PEDESTRES)</t>
  </si>
  <si>
    <t>INSTALAÇÃO DE PLACAS DE SINALIZACAO EM CHAPA DE ACO NUM 16 COM PINTURA REFLETIVA - SINALIZAÇÃO VERTICAL - CIRCULAR  (CONTROLE DE VELOCIDADE)</t>
  </si>
  <si>
    <t>COMP05</t>
  </si>
  <si>
    <t>COMP06</t>
  </si>
  <si>
    <t>COMP07</t>
  </si>
  <si>
    <t>COMP08</t>
  </si>
  <si>
    <t>6.3</t>
  </si>
  <si>
    <t>6.4</t>
  </si>
  <si>
    <t>6.5</t>
  </si>
  <si>
    <t>6.6</t>
  </si>
  <si>
    <t>COMP09</t>
  </si>
  <si>
    <t>COMP10</t>
  </si>
  <si>
    <t>MOBILIZAÇÃO DE OBRA</t>
  </si>
  <si>
    <t>DESMOBILIZAÇÃO DE OBRA</t>
  </si>
  <si>
    <t>(SETOP - ABRIL/2024) - (SINAPI - MAIO/2024)</t>
  </si>
  <si>
    <t>RUA LEONARDO DINIZ - BAIRRO PETROPOLIS</t>
  </si>
  <si>
    <t>7.1</t>
  </si>
  <si>
    <t>7.2</t>
  </si>
  <si>
    <t>SINALIZAÇÃO VIÁRIA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</si>
</sst>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R$&quot;\ #,##0.00;\-&quot;R$&quot;\ #,##0.00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0.0"/>
    <numFmt numFmtId="167" formatCode="&quot;R$&quot;\ #,##0.00"/>
    <numFmt numFmtId="168" formatCode="&quot;R$&quot;#,##0.00"/>
  </numFmts>
  <fonts count="16">
    <font>
      <sz val="11"/>
      <color theme="1"/>
      <name val="Calibri"/>
      <charset val="134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7619556260872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768059327982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0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87">
    <xf numFmtId="0" fontId="0" fillId="0" borderId="0" xfId="0"/>
    <xf numFmtId="0" fontId="1" fillId="0" borderId="1" xfId="0" applyNumberFormat="1" applyFont="1" applyBorder="1" applyAlignment="1">
      <alignment horizontal="center" vertical="distributed"/>
    </xf>
    <xf numFmtId="0" fontId="1" fillId="0" borderId="3" xfId="0" applyNumberFormat="1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10" fontId="4" fillId="2" borderId="10" xfId="2" applyNumberFormat="1" applyFont="1" applyFill="1" applyBorder="1" applyAlignment="1">
      <alignment horizontal="center" vertical="distributed"/>
    </xf>
    <xf numFmtId="10" fontId="2" fillId="2" borderId="10" xfId="2" applyNumberFormat="1" applyFont="1" applyFill="1" applyBorder="1" applyAlignment="1">
      <alignment horizontal="center" vertical="distributed"/>
    </xf>
    <xf numFmtId="43" fontId="4" fillId="2" borderId="10" xfId="1" applyFont="1" applyFill="1" applyBorder="1" applyAlignment="1">
      <alignment horizontal="right" vertical="distributed"/>
    </xf>
    <xf numFmtId="43" fontId="4" fillId="2" borderId="10" xfId="1" applyFont="1" applyFill="1" applyBorder="1" applyAlignment="1">
      <alignment horizontal="center" vertical="distributed"/>
    </xf>
    <xf numFmtId="10" fontId="4" fillId="2" borderId="10" xfId="7" applyNumberFormat="1" applyFont="1" applyFill="1" applyBorder="1" applyAlignment="1">
      <alignment horizontal="center" vertical="distributed"/>
    </xf>
    <xf numFmtId="10" fontId="4" fillId="2" borderId="22" xfId="7" applyNumberFormat="1" applyFont="1" applyFill="1" applyBorder="1" applyAlignment="1">
      <alignment horizontal="center" vertical="distributed"/>
    </xf>
    <xf numFmtId="43" fontId="4" fillId="2" borderId="4" xfId="1" applyFont="1" applyFill="1" applyBorder="1" applyAlignment="1">
      <alignment horizontal="right" vertical="distributed"/>
    </xf>
    <xf numFmtId="43" fontId="4" fillId="2" borderId="4" xfId="1" applyFont="1" applyFill="1" applyBorder="1" applyAlignment="1">
      <alignment horizontal="center" vertical="distributed"/>
    </xf>
    <xf numFmtId="43" fontId="4" fillId="2" borderId="24" xfId="1" applyFont="1" applyFill="1" applyBorder="1" applyAlignment="1">
      <alignment horizontal="right" vertical="distributed"/>
    </xf>
    <xf numFmtId="0" fontId="5" fillId="0" borderId="0" xfId="0" applyFont="1" applyAlignment="1">
      <alignment vertical="distributed"/>
    </xf>
    <xf numFmtId="0" fontId="6" fillId="0" borderId="0" xfId="0" applyFont="1" applyFill="1"/>
    <xf numFmtId="0" fontId="6" fillId="0" borderId="0" xfId="0" applyFont="1"/>
    <xf numFmtId="0" fontId="7" fillId="3" borderId="1" xfId="0" applyFont="1" applyFill="1" applyBorder="1" applyAlignment="1">
      <alignment horizontal="left" vertical="distributed"/>
    </xf>
    <xf numFmtId="0" fontId="7" fillId="0" borderId="3" xfId="0" applyFont="1" applyBorder="1" applyAlignment="1">
      <alignment horizontal="left" vertical="distributed"/>
    </xf>
    <xf numFmtId="0" fontId="7" fillId="0" borderId="10" xfId="0" applyFont="1" applyFill="1" applyBorder="1" applyAlignment="1">
      <alignment horizontal="center" vertical="distributed"/>
    </xf>
    <xf numFmtId="14" fontId="7" fillId="0" borderId="10" xfId="0" applyNumberFormat="1" applyFont="1" applyBorder="1" applyAlignment="1">
      <alignment vertical="distributed"/>
    </xf>
    <xf numFmtId="10" fontId="7" fillId="0" borderId="32" xfId="0" applyNumberFormat="1" applyFont="1" applyFill="1" applyBorder="1" applyAlignment="1">
      <alignment horizontal="center" vertical="distributed"/>
    </xf>
    <xf numFmtId="0" fontId="7" fillId="5" borderId="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4" fontId="8" fillId="5" borderId="10" xfId="3" applyNumberFormat="1" applyFont="1" applyFill="1" applyBorder="1" applyAlignment="1">
      <alignment horizontal="center" vertical="center" wrapText="1"/>
    </xf>
    <xf numFmtId="4" fontId="8" fillId="5" borderId="32" xfId="3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67" fontId="9" fillId="0" borderId="10" xfId="3" applyNumberFormat="1" applyFont="1" applyBorder="1" applyAlignment="1">
      <alignment horizontal="center" vertical="center" wrapText="1"/>
    </xf>
    <xf numFmtId="167" fontId="9" fillId="0" borderId="32" xfId="3" applyNumberFormat="1" applyFont="1" applyBorder="1" applyAlignment="1">
      <alignment horizontal="center" vertical="center" wrapText="1"/>
    </xf>
    <xf numFmtId="2" fontId="9" fillId="5" borderId="10" xfId="0" applyNumberFormat="1" applyFont="1" applyFill="1" applyBorder="1" applyAlignment="1">
      <alignment horizontal="center" vertical="center"/>
    </xf>
    <xf numFmtId="168" fontId="8" fillId="5" borderId="3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distributed" vertical="distributed"/>
    </xf>
    <xf numFmtId="49" fontId="5" fillId="0" borderId="10" xfId="0" applyNumberFormat="1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justify" vertical="distributed" wrapText="1"/>
    </xf>
    <xf numFmtId="0" fontId="5" fillId="0" borderId="10" xfId="0" applyFont="1" applyBorder="1" applyAlignment="1">
      <alignment horizontal="distributed" vertical="distributed"/>
    </xf>
    <xf numFmtId="2" fontId="5" fillId="0" borderId="10" xfId="0" applyNumberFormat="1" applyFont="1" applyBorder="1" applyAlignment="1">
      <alignment horizontal="center" vertical="distributed"/>
    </xf>
    <xf numFmtId="49" fontId="5" fillId="0" borderId="10" xfId="0" applyNumberFormat="1" applyFont="1" applyBorder="1" applyAlignment="1">
      <alignment vertical="center" wrapText="1" shrinkToFit="1"/>
    </xf>
    <xf numFmtId="167" fontId="9" fillId="2" borderId="10" xfId="3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justify" vertical="distributed" wrapText="1"/>
    </xf>
    <xf numFmtId="49" fontId="5" fillId="0" borderId="3" xfId="0" applyNumberFormat="1" applyFont="1" applyBorder="1" applyAlignment="1">
      <alignment horizontal="center" vertical="center" wrapText="1" shrinkToFit="1"/>
    </xf>
    <xf numFmtId="2" fontId="10" fillId="0" borderId="10" xfId="0" applyNumberFormat="1" applyFont="1" applyBorder="1" applyAlignment="1">
      <alignment horizontal="center" vertical="center" wrapText="1" shrinkToFit="1"/>
    </xf>
    <xf numFmtId="49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/>
    </xf>
    <xf numFmtId="167" fontId="9" fillId="0" borderId="10" xfId="3" applyNumberFormat="1" applyFont="1" applyFill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distributed"/>
    </xf>
    <xf numFmtId="0" fontId="7" fillId="5" borderId="3" xfId="0" applyFont="1" applyFill="1" applyBorder="1" applyAlignment="1">
      <alignment horizontal="center" vertical="distributed" wrapText="1"/>
    </xf>
    <xf numFmtId="7" fontId="8" fillId="5" borderId="32" xfId="0" applyNumberFormat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right" vertical="distributed"/>
    </xf>
    <xf numFmtId="10" fontId="4" fillId="2" borderId="10" xfId="7" applyNumberFormat="1" applyFont="1" applyFill="1" applyBorder="1" applyAlignment="1">
      <alignment horizontal="center" vertical="distributed"/>
    </xf>
    <xf numFmtId="10" fontId="4" fillId="2" borderId="22" xfId="7" applyNumberFormat="1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justify" vertical="distributed" wrapText="1"/>
    </xf>
    <xf numFmtId="2" fontId="10" fillId="0" borderId="10" xfId="0" applyNumberFormat="1" applyFont="1" applyFill="1" applyBorder="1" applyAlignment="1">
      <alignment horizontal="center" vertical="distributed"/>
    </xf>
    <xf numFmtId="167" fontId="9" fillId="0" borderId="32" xfId="3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distributed"/>
    </xf>
    <xf numFmtId="0" fontId="15" fillId="0" borderId="10" xfId="0" applyFont="1" applyBorder="1" applyAlignment="1">
      <alignment horizontal="center" vertical="distributed"/>
    </xf>
    <xf numFmtId="43" fontId="0" fillId="0" borderId="0" xfId="0" applyNumberFormat="1"/>
    <xf numFmtId="43" fontId="4" fillId="2" borderId="10" xfId="1" applyFont="1" applyFill="1" applyBorder="1" applyAlignment="1">
      <alignment horizontal="right" vertical="distributed"/>
    </xf>
    <xf numFmtId="10" fontId="4" fillId="2" borderId="10" xfId="2" applyNumberFormat="1" applyFont="1" applyFill="1" applyBorder="1" applyAlignment="1">
      <alignment horizontal="center" vertical="distributed"/>
    </xf>
    <xf numFmtId="0" fontId="5" fillId="7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167" fontId="9" fillId="7" borderId="10" xfId="3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justify" vertical="distributed" wrapText="1"/>
    </xf>
    <xf numFmtId="167" fontId="8" fillId="7" borderId="32" xfId="3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distributed"/>
    </xf>
    <xf numFmtId="167" fontId="7" fillId="4" borderId="13" xfId="0" applyNumberFormat="1" applyFont="1" applyFill="1" applyBorder="1" applyAlignment="1">
      <alignment horizontal="center" vertical="distributed"/>
    </xf>
    <xf numFmtId="167" fontId="7" fillId="4" borderId="37" xfId="0" applyNumberFormat="1" applyFont="1" applyFill="1" applyBorder="1" applyAlignment="1">
      <alignment horizontal="center" vertical="distributed"/>
    </xf>
    <xf numFmtId="167" fontId="7" fillId="2" borderId="38" xfId="0" applyNumberFormat="1" applyFont="1" applyFill="1" applyBorder="1" applyAlignment="1">
      <alignment horizontal="center" vertical="distributed"/>
    </xf>
    <xf numFmtId="167" fontId="7" fillId="2" borderId="39" xfId="0" applyNumberFormat="1" applyFont="1" applyFill="1" applyBorder="1" applyAlignment="1">
      <alignment horizontal="center" vertical="distributed"/>
    </xf>
    <xf numFmtId="0" fontId="9" fillId="6" borderId="6" xfId="3" applyFont="1" applyFill="1" applyBorder="1" applyAlignment="1">
      <alignment horizontal="center" vertical="center" wrapText="1"/>
    </xf>
    <xf numFmtId="0" fontId="9" fillId="6" borderId="7" xfId="3" applyFont="1" applyFill="1" applyBorder="1" applyAlignment="1">
      <alignment horizontal="center" vertical="center" wrapText="1"/>
    </xf>
    <xf numFmtId="0" fontId="9" fillId="6" borderId="12" xfId="3" applyFont="1" applyFill="1" applyBorder="1" applyAlignment="1">
      <alignment horizontal="center" vertical="center" wrapText="1"/>
    </xf>
    <xf numFmtId="0" fontId="9" fillId="6" borderId="40" xfId="3" applyFont="1" applyFill="1" applyBorder="1" applyAlignment="1">
      <alignment horizontal="center" vertical="center" wrapText="1"/>
    </xf>
    <xf numFmtId="0" fontId="9" fillId="6" borderId="29" xfId="3" applyFont="1" applyFill="1" applyBorder="1" applyAlignment="1">
      <alignment horizontal="center" vertical="center" wrapText="1"/>
    </xf>
    <xf numFmtId="0" fontId="9" fillId="6" borderId="41" xfId="3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distributed"/>
    </xf>
    <xf numFmtId="14" fontId="5" fillId="0" borderId="10" xfId="0" applyNumberFormat="1" applyFont="1" applyBorder="1" applyAlignment="1">
      <alignment horizontal="left" vertical="distributed"/>
    </xf>
    <xf numFmtId="14" fontId="5" fillId="0" borderId="10" xfId="0" applyNumberFormat="1" applyFont="1" applyFill="1" applyBorder="1" applyAlignment="1">
      <alignment horizontal="center" vertical="distributed"/>
    </xf>
    <xf numFmtId="0" fontId="5" fillId="0" borderId="10" xfId="0" applyFont="1" applyFill="1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distributed"/>
    </xf>
    <xf numFmtId="0" fontId="7" fillId="0" borderId="35" xfId="0" applyFont="1" applyFill="1" applyBorder="1" applyAlignment="1">
      <alignment horizontal="center" vertical="distributed"/>
    </xf>
    <xf numFmtId="0" fontId="7" fillId="0" borderId="10" xfId="0" applyFont="1" applyFill="1" applyBorder="1" applyAlignment="1">
      <alignment horizontal="center" vertical="distributed"/>
    </xf>
    <xf numFmtId="0" fontId="7" fillId="0" borderId="3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distributed"/>
    </xf>
    <xf numFmtId="0" fontId="8" fillId="4" borderId="3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distributed"/>
    </xf>
    <xf numFmtId="2" fontId="4" fillId="0" borderId="6" xfId="0" applyNumberFormat="1" applyFont="1" applyBorder="1" applyAlignment="1">
      <alignment horizontal="left" vertical="center" wrapText="1"/>
    </xf>
    <xf numFmtId="2" fontId="4" fillId="0" borderId="12" xfId="0" applyNumberFormat="1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 wrapText="1"/>
    </xf>
    <xf numFmtId="7" fontId="4" fillId="0" borderId="13" xfId="1" applyNumberFormat="1" applyFont="1" applyBorder="1" applyAlignment="1">
      <alignment horizontal="center" vertical="center"/>
    </xf>
    <xf numFmtId="43" fontId="4" fillId="0" borderId="16" xfId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distributed"/>
    </xf>
    <xf numFmtId="10" fontId="4" fillId="2" borderId="4" xfId="1" applyNumberFormat="1" applyFont="1" applyFill="1" applyBorder="1" applyAlignment="1">
      <alignment horizontal="center" vertical="distributed"/>
    </xf>
    <xf numFmtId="43" fontId="4" fillId="2" borderId="33" xfId="1" applyFont="1" applyFill="1" applyBorder="1" applyAlignment="1">
      <alignment horizontal="center" vertical="distributed"/>
    </xf>
    <xf numFmtId="43" fontId="4" fillId="2" borderId="4" xfId="1" applyFont="1" applyFill="1" applyBorder="1" applyAlignment="1">
      <alignment horizontal="center" vertical="distributed"/>
    </xf>
    <xf numFmtId="10" fontId="4" fillId="2" borderId="10" xfId="7" applyNumberFormat="1" applyFont="1" applyFill="1" applyBorder="1" applyAlignment="1">
      <alignment horizontal="center" vertical="distributed"/>
    </xf>
    <xf numFmtId="10" fontId="4" fillId="2" borderId="32" xfId="7" applyNumberFormat="1" applyFont="1" applyFill="1" applyBorder="1" applyAlignment="1">
      <alignment horizontal="center" vertical="distributed"/>
    </xf>
    <xf numFmtId="10" fontId="4" fillId="2" borderId="22" xfId="7" applyNumberFormat="1" applyFont="1" applyFill="1" applyBorder="1" applyAlignment="1">
      <alignment horizontal="center" vertical="distributed"/>
    </xf>
    <xf numFmtId="10" fontId="4" fillId="2" borderId="34" xfId="7" applyNumberFormat="1" applyFont="1" applyFill="1" applyBorder="1" applyAlignment="1">
      <alignment horizontal="center" vertical="distributed"/>
    </xf>
    <xf numFmtId="0" fontId="4" fillId="0" borderId="6" xfId="0" applyFont="1" applyBorder="1" applyAlignment="1">
      <alignment horizontal="right" vertical="distributed"/>
    </xf>
    <xf numFmtId="0" fontId="4" fillId="0" borderId="12" xfId="0" applyFont="1" applyBorder="1" applyAlignment="1">
      <alignment horizontal="right" vertical="distributed"/>
    </xf>
    <xf numFmtId="0" fontId="4" fillId="0" borderId="8" xfId="0" applyFont="1" applyBorder="1" applyAlignment="1">
      <alignment horizontal="right" vertical="distributed"/>
    </xf>
    <xf numFmtId="0" fontId="4" fillId="0" borderId="15" xfId="0" applyFont="1" applyBorder="1" applyAlignment="1">
      <alignment horizontal="right" vertical="distributed"/>
    </xf>
    <xf numFmtId="2" fontId="2" fillId="0" borderId="6" xfId="0" applyNumberFormat="1" applyFont="1" applyBorder="1" applyAlignment="1">
      <alignment horizontal="left" vertical="distributed"/>
    </xf>
    <xf numFmtId="2" fontId="2" fillId="0" borderId="7" xfId="0" applyNumberFormat="1" applyFont="1" applyBorder="1" applyAlignment="1">
      <alignment horizontal="left" vertical="distributed"/>
    </xf>
    <xf numFmtId="2" fontId="2" fillId="0" borderId="8" xfId="0" applyNumberFormat="1" applyFont="1" applyBorder="1" applyAlignment="1">
      <alignment horizontal="left" vertical="distributed"/>
    </xf>
    <xf numFmtId="2" fontId="2" fillId="0" borderId="9" xfId="0" applyNumberFormat="1" applyFont="1" applyBorder="1" applyAlignment="1">
      <alignment horizontal="left" vertical="distributed"/>
    </xf>
    <xf numFmtId="0" fontId="1" fillId="0" borderId="23" xfId="0" applyNumberFormat="1" applyFont="1" applyBorder="1" applyAlignment="1">
      <alignment horizontal="center" vertical="distributed"/>
    </xf>
    <xf numFmtId="0" fontId="1" fillId="0" borderId="26" xfId="0" applyNumberFormat="1" applyFont="1" applyBorder="1" applyAlignment="1">
      <alignment horizontal="center" vertical="distributed"/>
    </xf>
    <xf numFmtId="0" fontId="1" fillId="0" borderId="27" xfId="0" applyNumberFormat="1" applyFont="1" applyBorder="1" applyAlignment="1">
      <alignment horizontal="center" vertical="distributed"/>
    </xf>
    <xf numFmtId="0" fontId="1" fillId="0" borderId="24" xfId="0" applyNumberFormat="1" applyFont="1" applyBorder="1" applyAlignment="1">
      <alignment horizontal="center" vertical="distributed"/>
    </xf>
    <xf numFmtId="0" fontId="1" fillId="0" borderId="0" xfId="0" applyNumberFormat="1" applyFont="1" applyBorder="1" applyAlignment="1">
      <alignment horizontal="center" vertical="distributed"/>
    </xf>
    <xf numFmtId="0" fontId="1" fillId="0" borderId="28" xfId="0" applyNumberFormat="1" applyFont="1" applyBorder="1" applyAlignment="1">
      <alignment horizontal="center" vertical="distributed"/>
    </xf>
    <xf numFmtId="0" fontId="1" fillId="0" borderId="25" xfId="0" applyNumberFormat="1" applyFont="1" applyBorder="1" applyAlignment="1">
      <alignment horizontal="center" vertical="distributed"/>
    </xf>
    <xf numFmtId="0" fontId="1" fillId="0" borderId="29" xfId="0" applyNumberFormat="1" applyFont="1" applyBorder="1" applyAlignment="1">
      <alignment horizontal="center" vertical="distributed"/>
    </xf>
    <xf numFmtId="0" fontId="1" fillId="0" borderId="30" xfId="0" applyNumberFormat="1" applyFont="1" applyBorder="1" applyAlignment="1">
      <alignment horizontal="center" vertical="distributed"/>
    </xf>
    <xf numFmtId="2" fontId="4" fillId="0" borderId="10" xfId="0" applyNumberFormat="1" applyFont="1" applyBorder="1" applyAlignment="1">
      <alignment horizontal="left" vertical="distributed"/>
    </xf>
    <xf numFmtId="2" fontId="4" fillId="0" borderId="6" xfId="0" applyNumberFormat="1" applyFont="1" applyBorder="1" applyAlignment="1">
      <alignment horizontal="left" vertical="distributed"/>
    </xf>
    <xf numFmtId="2" fontId="4" fillId="0" borderId="12" xfId="0" applyNumberFormat="1" applyFont="1" applyBorder="1" applyAlignment="1">
      <alignment horizontal="left" vertical="distributed"/>
    </xf>
    <xf numFmtId="2" fontId="4" fillId="0" borderId="8" xfId="0" applyNumberFormat="1" applyFont="1" applyBorder="1" applyAlignment="1">
      <alignment horizontal="left" vertical="distributed"/>
    </xf>
    <xf numFmtId="2" fontId="4" fillId="0" borderId="15" xfId="0" applyNumberFormat="1" applyFont="1" applyBorder="1" applyAlignment="1">
      <alignment horizontal="left" vertical="distributed"/>
    </xf>
    <xf numFmtId="43" fontId="4" fillId="0" borderId="13" xfId="1" applyFont="1" applyBorder="1" applyAlignment="1">
      <alignment horizontal="center" vertical="center"/>
    </xf>
    <xf numFmtId="43" fontId="4" fillId="0" borderId="13" xfId="1" applyFont="1" applyBorder="1" applyAlignment="1">
      <alignment horizontal="center" vertical="distributed"/>
    </xf>
    <xf numFmtId="43" fontId="4" fillId="0" borderId="16" xfId="1" applyFont="1" applyBorder="1" applyAlignment="1">
      <alignment horizontal="center" vertical="distributed"/>
    </xf>
    <xf numFmtId="2" fontId="4" fillId="0" borderId="13" xfId="0" applyNumberFormat="1" applyFont="1" applyBorder="1" applyAlignment="1">
      <alignment horizontal="center" vertical="distributed"/>
    </xf>
    <xf numFmtId="2" fontId="4" fillId="0" borderId="16" xfId="0" applyNumberFormat="1" applyFont="1" applyBorder="1" applyAlignment="1">
      <alignment horizontal="center" vertical="distributed"/>
    </xf>
    <xf numFmtId="166" fontId="4" fillId="0" borderId="13" xfId="1" applyNumberFormat="1" applyFont="1" applyBorder="1" applyAlignment="1">
      <alignment horizontal="center" vertical="distributed"/>
    </xf>
    <xf numFmtId="166" fontId="4" fillId="0" borderId="16" xfId="1" applyNumberFormat="1" applyFont="1" applyBorder="1" applyAlignment="1">
      <alignment horizontal="center" vertical="distributed"/>
    </xf>
    <xf numFmtId="43" fontId="4" fillId="0" borderId="10" xfId="1" applyFont="1" applyBorder="1" applyAlignment="1">
      <alignment horizontal="left" vertical="center"/>
    </xf>
    <xf numFmtId="43" fontId="4" fillId="0" borderId="13" xfId="1" applyFont="1" applyBorder="1" applyAlignment="1">
      <alignment horizontal="left" vertical="center"/>
    </xf>
    <xf numFmtId="43" fontId="4" fillId="0" borderId="16" xfId="1" applyFont="1" applyBorder="1" applyAlignment="1">
      <alignment horizontal="left" vertical="center"/>
    </xf>
    <xf numFmtId="43" fontId="3" fillId="2" borderId="10" xfId="1" applyFont="1" applyFill="1" applyBorder="1" applyAlignment="1">
      <alignment horizontal="center" vertical="distributed"/>
    </xf>
    <xf numFmtId="43" fontId="3" fillId="2" borderId="32" xfId="1" applyFont="1" applyFill="1" applyBorder="1" applyAlignment="1">
      <alignment horizontal="center" vertical="distributed"/>
    </xf>
    <xf numFmtId="0" fontId="4" fillId="0" borderId="17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18" xfId="0" applyFont="1" applyBorder="1" applyAlignment="1">
      <alignment horizontal="center" vertical="distributed"/>
    </xf>
    <xf numFmtId="0" fontId="4" fillId="0" borderId="19" xfId="0" applyFont="1" applyBorder="1" applyAlignment="1">
      <alignment horizontal="center" vertical="distributed"/>
    </xf>
    <xf numFmtId="0" fontId="4" fillId="0" borderId="20" xfId="0" applyFont="1" applyBorder="1" applyAlignment="1">
      <alignment horizontal="center" vertical="distributed"/>
    </xf>
    <xf numFmtId="0" fontId="4" fillId="0" borderId="21" xfId="0" applyFont="1" applyBorder="1" applyAlignment="1">
      <alignment horizontal="center" vertical="distributed"/>
    </xf>
    <xf numFmtId="0" fontId="1" fillId="0" borderId="3" xfId="0" applyNumberFormat="1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10" fontId="4" fillId="2" borderId="4" xfId="2" applyNumberFormat="1" applyFont="1" applyFill="1" applyBorder="1" applyAlignment="1">
      <alignment horizontal="center" vertical="distributed"/>
    </xf>
    <xf numFmtId="10" fontId="4" fillId="2" borderId="33" xfId="2" applyNumberFormat="1" applyFont="1" applyFill="1" applyBorder="1" applyAlignment="1">
      <alignment horizontal="center" vertical="distributed"/>
    </xf>
    <xf numFmtId="43" fontId="4" fillId="2" borderId="4" xfId="1" applyFont="1" applyFill="1" applyBorder="1" applyAlignment="1">
      <alignment horizontal="right" vertical="distributed"/>
    </xf>
    <xf numFmtId="43" fontId="4" fillId="2" borderId="33" xfId="1" applyFont="1" applyFill="1" applyBorder="1" applyAlignment="1">
      <alignment horizontal="right" vertical="distributed"/>
    </xf>
    <xf numFmtId="43" fontId="4" fillId="2" borderId="10" xfId="1" applyFont="1" applyFill="1" applyBorder="1" applyAlignment="1">
      <alignment horizontal="right" vertical="distributed"/>
    </xf>
    <xf numFmtId="43" fontId="4" fillId="2" borderId="32" xfId="1" applyFont="1" applyFill="1" applyBorder="1" applyAlignment="1">
      <alignment horizontal="right" vertical="distributed"/>
    </xf>
    <xf numFmtId="10" fontId="4" fillId="2" borderId="10" xfId="2" applyNumberFormat="1" applyFont="1" applyFill="1" applyBorder="1" applyAlignment="1">
      <alignment horizontal="center" vertical="distributed"/>
    </xf>
    <xf numFmtId="10" fontId="4" fillId="2" borderId="32" xfId="2" applyNumberFormat="1" applyFont="1" applyFill="1" applyBorder="1" applyAlignment="1">
      <alignment horizontal="center" vertical="distributed"/>
    </xf>
    <xf numFmtId="43" fontId="4" fillId="2" borderId="10" xfId="1" applyNumberFormat="1" applyFont="1" applyFill="1" applyBorder="1" applyAlignment="1">
      <alignment horizontal="right" vertical="distributed"/>
    </xf>
    <xf numFmtId="43" fontId="4" fillId="2" borderId="32" xfId="1" applyNumberFormat="1" applyFont="1" applyFill="1" applyBorder="1" applyAlignment="1">
      <alignment horizontal="right" vertical="distributed"/>
    </xf>
    <xf numFmtId="0" fontId="3" fillId="0" borderId="10" xfId="0" applyFont="1" applyBorder="1" applyAlignment="1">
      <alignment horizontal="center" vertical="distributed"/>
    </xf>
    <xf numFmtId="0" fontId="3" fillId="0" borderId="32" xfId="0" applyFont="1" applyBorder="1" applyAlignment="1">
      <alignment horizontal="center" vertical="distributed"/>
    </xf>
    <xf numFmtId="0" fontId="1" fillId="0" borderId="2" xfId="0" applyNumberFormat="1" applyFont="1" applyBorder="1" applyAlignment="1">
      <alignment horizontal="center" vertical="distributed"/>
    </xf>
    <xf numFmtId="0" fontId="2" fillId="0" borderId="4" xfId="0" applyNumberFormat="1" applyFont="1" applyBorder="1" applyAlignment="1">
      <alignment horizontal="center" vertical="distributed"/>
    </xf>
    <xf numFmtId="0" fontId="2" fillId="0" borderId="5" xfId="0" applyNumberFormat="1" applyFont="1" applyBorder="1" applyAlignment="1">
      <alignment horizontal="center" vertical="distributed"/>
    </xf>
    <xf numFmtId="14" fontId="14" fillId="0" borderId="4" xfId="0" applyNumberFormat="1" applyFont="1" applyBorder="1" applyAlignment="1">
      <alignment horizontal="center" vertical="distributed"/>
    </xf>
    <xf numFmtId="14" fontId="2" fillId="0" borderId="5" xfId="0" applyNumberFormat="1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16" xfId="0" applyFont="1" applyBorder="1" applyAlignment="1">
      <alignment horizontal="center" vertical="distributed"/>
    </xf>
    <xf numFmtId="0" fontId="3" fillId="0" borderId="31" xfId="0" applyFont="1" applyBorder="1" applyAlignment="1">
      <alignment horizontal="center" vertical="distributed"/>
    </xf>
    <xf numFmtId="0" fontId="14" fillId="0" borderId="4" xfId="0" applyNumberFormat="1" applyFont="1" applyBorder="1" applyAlignment="1">
      <alignment horizontal="center" vertical="distributed"/>
    </xf>
    <xf numFmtId="0" fontId="14" fillId="0" borderId="5" xfId="0" applyNumberFormat="1" applyFont="1" applyBorder="1" applyAlignment="1">
      <alignment horizontal="center" vertical="distributed"/>
    </xf>
    <xf numFmtId="0" fontId="14" fillId="0" borderId="18" xfId="0" applyNumberFormat="1" applyFont="1" applyBorder="1" applyAlignment="1">
      <alignment horizontal="center" vertical="distributed"/>
    </xf>
  </cellXfs>
  <cellStyles count="10">
    <cellStyle name="Moeda 3 2" xfId="5"/>
    <cellStyle name="Moeda 4" xfId="4"/>
    <cellStyle name="Normal" xfId="0" builtinId="0"/>
    <cellStyle name="Normal 2" xfId="3"/>
    <cellStyle name="Normal 3" xfId="6"/>
    <cellStyle name="Porcentagem" xfId="2" builtinId="5"/>
    <cellStyle name="Porcentagem 2" xfId="7"/>
    <cellStyle name="Vírgula" xfId="1" builtinId="3"/>
    <cellStyle name="Vírgula 2" xfId="8"/>
    <cellStyle name="Vírgula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713740</xdr:colOff>
      <xdr:row>0</xdr:row>
      <xdr:rowOff>137160</xdr:rowOff>
    </xdr:from>
    <xdr:to>
      <xdr:col>7</xdr:col>
      <xdr:colOff>313690</xdr:colOff>
      <xdr:row>2</xdr:row>
      <xdr:rowOff>163195</xdr:rowOff>
    </xdr:to>
    <xdr:pic>
      <xdr:nvPicPr>
        <xdr:cNvPr id="4" name="Imagem 3" descr="logo PMJ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10115" y="137160"/>
          <a:ext cx="37338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635000</xdr:colOff>
      <xdr:row>0</xdr:row>
      <xdr:rowOff>12065</xdr:rowOff>
    </xdr:from>
    <xdr:to>
      <xdr:col>12</xdr:col>
      <xdr:colOff>42545</xdr:colOff>
      <xdr:row>4</xdr:row>
      <xdr:rowOff>208280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74500" y="12065"/>
          <a:ext cx="162687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BreakPreview" topLeftCell="A19" zoomScale="80" zoomScaleNormal="80" workbookViewId="0">
      <selection activeCell="E20" sqref="E20"/>
    </sheetView>
  </sheetViews>
  <sheetFormatPr defaultColWidth="8.85546875" defaultRowHeight="17.25"/>
  <cols>
    <col min="1" max="1" width="19.85546875" style="16" customWidth="1"/>
    <col min="2" max="2" width="20.7109375" style="16" customWidth="1"/>
    <col min="3" max="3" width="77.28515625" style="16" customWidth="1"/>
    <col min="4" max="4" width="18.5703125" style="16" customWidth="1"/>
    <col min="5" max="5" width="18.42578125" style="16" customWidth="1"/>
    <col min="6" max="6" width="25" style="16" customWidth="1"/>
    <col min="7" max="7" width="18.5703125" style="16" customWidth="1"/>
    <col min="8" max="8" width="20.140625" style="16" customWidth="1"/>
    <col min="9" max="16384" width="8.85546875" style="16"/>
  </cols>
  <sheetData>
    <row r="1" spans="1:8" s="14" customFormat="1" ht="29.25" customHeight="1">
      <c r="A1" s="17"/>
      <c r="B1" s="75" t="s">
        <v>0</v>
      </c>
      <c r="C1" s="75"/>
      <c r="D1" s="75"/>
      <c r="E1" s="92"/>
      <c r="F1" s="92"/>
      <c r="G1" s="92"/>
      <c r="H1" s="93"/>
    </row>
    <row r="2" spans="1:8" s="14" customFormat="1" ht="54.95" customHeight="1">
      <c r="A2" s="18" t="s">
        <v>1</v>
      </c>
      <c r="B2" s="86" t="s">
        <v>59</v>
      </c>
      <c r="C2" s="86"/>
      <c r="D2" s="86"/>
      <c r="E2" s="94"/>
      <c r="F2" s="94"/>
      <c r="G2" s="94"/>
      <c r="H2" s="95"/>
    </row>
    <row r="3" spans="1:8" s="14" customFormat="1" ht="21.75" customHeight="1">
      <c r="A3" s="18" t="s">
        <v>2</v>
      </c>
      <c r="B3" s="87" t="s">
        <v>119</v>
      </c>
      <c r="C3" s="87"/>
      <c r="D3" s="87"/>
      <c r="E3" s="94"/>
      <c r="F3" s="94"/>
      <c r="G3" s="94"/>
      <c r="H3" s="95"/>
    </row>
    <row r="4" spans="1:8" s="14" customFormat="1" ht="21.75" customHeight="1">
      <c r="A4" s="18" t="s">
        <v>3</v>
      </c>
      <c r="B4" s="88" t="s">
        <v>118</v>
      </c>
      <c r="C4" s="88"/>
      <c r="D4" s="20" t="s">
        <v>4</v>
      </c>
      <c r="E4" s="89">
        <v>45642</v>
      </c>
      <c r="F4" s="90"/>
      <c r="G4" s="19" t="s">
        <v>5</v>
      </c>
      <c r="H4" s="21">
        <v>0.24229999999999999</v>
      </c>
    </row>
    <row r="5" spans="1:8">
      <c r="A5" s="96"/>
      <c r="B5" s="97"/>
      <c r="C5" s="97"/>
      <c r="D5" s="97"/>
      <c r="E5" s="97"/>
      <c r="F5" s="97"/>
      <c r="G5" s="97"/>
      <c r="H5" s="98"/>
    </row>
    <row r="6" spans="1:8">
      <c r="A6" s="99" t="s">
        <v>6</v>
      </c>
      <c r="B6" s="102" t="s">
        <v>7</v>
      </c>
      <c r="C6" s="103" t="s">
        <v>8</v>
      </c>
      <c r="D6" s="103" t="s">
        <v>9</v>
      </c>
      <c r="E6" s="104" t="s">
        <v>10</v>
      </c>
      <c r="F6" s="102" t="s">
        <v>11</v>
      </c>
      <c r="G6" s="102" t="s">
        <v>12</v>
      </c>
      <c r="H6" s="105" t="s">
        <v>13</v>
      </c>
    </row>
    <row r="7" spans="1:8" ht="26.1" customHeight="1">
      <c r="A7" s="99"/>
      <c r="B7" s="102"/>
      <c r="C7" s="103"/>
      <c r="D7" s="103"/>
      <c r="E7" s="104"/>
      <c r="F7" s="102"/>
      <c r="G7" s="102"/>
      <c r="H7" s="105"/>
    </row>
    <row r="8" spans="1:8" ht="29.45" customHeight="1">
      <c r="A8" s="22">
        <v>1</v>
      </c>
      <c r="B8" s="23"/>
      <c r="C8" s="24" t="s">
        <v>14</v>
      </c>
      <c r="D8" s="25"/>
      <c r="E8" s="26"/>
      <c r="F8" s="27"/>
      <c r="G8" s="27"/>
      <c r="H8" s="28">
        <f>SUM(H9)</f>
        <v>47611.17</v>
      </c>
    </row>
    <row r="9" spans="1:8" ht="52.5" customHeight="1">
      <c r="A9" s="29" t="s">
        <v>15</v>
      </c>
      <c r="B9" s="30" t="s">
        <v>60</v>
      </c>
      <c r="C9" s="31" t="s">
        <v>55</v>
      </c>
      <c r="D9" s="32" t="s">
        <v>16</v>
      </c>
      <c r="E9" s="33">
        <v>1</v>
      </c>
      <c r="F9" s="34">
        <v>38325.019999999997</v>
      </c>
      <c r="G9" s="34">
        <f>(F9*$H$4)+F9</f>
        <v>47611.172345999992</v>
      </c>
      <c r="H9" s="35">
        <f>ROUND(E9*G9,2)</f>
        <v>47611.17</v>
      </c>
    </row>
    <row r="10" spans="1:8" ht="25.9" customHeight="1">
      <c r="A10" s="22">
        <v>2</v>
      </c>
      <c r="B10" s="23"/>
      <c r="C10" s="24" t="s">
        <v>17</v>
      </c>
      <c r="D10" s="25"/>
      <c r="E10" s="26"/>
      <c r="F10" s="36"/>
      <c r="G10" s="36"/>
      <c r="H10" s="37">
        <f>SUM(H11:H15)</f>
        <v>25103.480000000003</v>
      </c>
    </row>
    <row r="11" spans="1:8" ht="33.75" customHeight="1">
      <c r="A11" s="38" t="s">
        <v>18</v>
      </c>
      <c r="B11" s="39" t="s">
        <v>61</v>
      </c>
      <c r="C11" s="40" t="s">
        <v>62</v>
      </c>
      <c r="D11" s="32" t="s">
        <v>24</v>
      </c>
      <c r="E11" s="42">
        <v>4.5</v>
      </c>
      <c r="F11" s="34">
        <v>308.43</v>
      </c>
      <c r="G11" s="34">
        <f>ROUND((F11*$H$4)+F11,2)</f>
        <v>383.16</v>
      </c>
      <c r="H11" s="35">
        <f t="shared" ref="H11:H19" si="0">ROUND(E11*G11,2)</f>
        <v>1724.22</v>
      </c>
    </row>
    <row r="12" spans="1:8" ht="60.75" customHeight="1">
      <c r="A12" s="38" t="s">
        <v>19</v>
      </c>
      <c r="B12" s="39" t="s">
        <v>63</v>
      </c>
      <c r="C12" s="40" t="s">
        <v>64</v>
      </c>
      <c r="D12" s="41" t="s">
        <v>65</v>
      </c>
      <c r="E12" s="42">
        <v>3</v>
      </c>
      <c r="F12" s="34">
        <v>777.34</v>
      </c>
      <c r="G12" s="34">
        <f t="shared" ref="G12:G19" si="1">ROUND((F12*$H$4)+F12,2)</f>
        <v>965.69</v>
      </c>
      <c r="H12" s="35">
        <f t="shared" si="0"/>
        <v>2897.07</v>
      </c>
    </row>
    <row r="13" spans="1:8" ht="34.5">
      <c r="A13" s="38" t="s">
        <v>20</v>
      </c>
      <c r="B13" s="39" t="s">
        <v>66</v>
      </c>
      <c r="C13" s="43" t="s">
        <v>67</v>
      </c>
      <c r="D13" s="41" t="s">
        <v>16</v>
      </c>
      <c r="E13" s="42">
        <v>1</v>
      </c>
      <c r="F13" s="44">
        <v>125.28</v>
      </c>
      <c r="G13" s="34">
        <f t="shared" si="1"/>
        <v>155.63999999999999</v>
      </c>
      <c r="H13" s="35">
        <f t="shared" si="0"/>
        <v>155.63999999999999</v>
      </c>
    </row>
    <row r="14" spans="1:8" ht="57" customHeight="1">
      <c r="A14" s="38" t="s">
        <v>21</v>
      </c>
      <c r="B14" s="39" t="s">
        <v>68</v>
      </c>
      <c r="C14" s="43" t="s">
        <v>54</v>
      </c>
      <c r="D14" s="41" t="s">
        <v>65</v>
      </c>
      <c r="E14" s="42">
        <v>3</v>
      </c>
      <c r="F14" s="34">
        <v>843.01</v>
      </c>
      <c r="G14" s="34">
        <f t="shared" si="1"/>
        <v>1047.27</v>
      </c>
      <c r="H14" s="35">
        <f t="shared" si="0"/>
        <v>3141.81</v>
      </c>
    </row>
    <row r="15" spans="1:8" ht="57.75" customHeight="1">
      <c r="A15" s="38" t="s">
        <v>22</v>
      </c>
      <c r="B15" s="39" t="s">
        <v>70</v>
      </c>
      <c r="C15" s="40" t="s">
        <v>69</v>
      </c>
      <c r="D15" s="32" t="s">
        <v>23</v>
      </c>
      <c r="E15" s="33">
        <v>1103</v>
      </c>
      <c r="F15" s="34">
        <v>12.54</v>
      </c>
      <c r="G15" s="34">
        <f t="shared" si="1"/>
        <v>15.58</v>
      </c>
      <c r="H15" s="35">
        <f t="shared" si="0"/>
        <v>17184.740000000002</v>
      </c>
    </row>
    <row r="16" spans="1:8" ht="28.9" customHeight="1">
      <c r="A16" s="22">
        <v>3</v>
      </c>
      <c r="B16" s="23"/>
      <c r="C16" s="45" t="s">
        <v>25</v>
      </c>
      <c r="D16" s="25"/>
      <c r="E16" s="26"/>
      <c r="F16" s="36"/>
      <c r="G16" s="36"/>
      <c r="H16" s="37">
        <f>SUM(H17:H19)</f>
        <v>159874.29999999999</v>
      </c>
    </row>
    <row r="17" spans="1:8">
      <c r="A17" s="46" t="s">
        <v>26</v>
      </c>
      <c r="B17" s="39" t="s">
        <v>71</v>
      </c>
      <c r="C17" s="43" t="s">
        <v>72</v>
      </c>
      <c r="D17" s="32" t="s">
        <v>27</v>
      </c>
      <c r="E17" s="47">
        <v>4867.54</v>
      </c>
      <c r="F17" s="34">
        <v>0.13</v>
      </c>
      <c r="G17" s="34">
        <f t="shared" si="1"/>
        <v>0.16</v>
      </c>
      <c r="H17" s="35">
        <f t="shared" si="0"/>
        <v>778.81</v>
      </c>
    </row>
    <row r="18" spans="1:8" ht="69">
      <c r="A18" s="46" t="s">
        <v>28</v>
      </c>
      <c r="B18" s="39" t="s">
        <v>73</v>
      </c>
      <c r="C18" s="43" t="s">
        <v>74</v>
      </c>
      <c r="D18" s="32" t="s">
        <v>27</v>
      </c>
      <c r="E18" s="47">
        <v>973.51</v>
      </c>
      <c r="F18" s="34">
        <v>115.93</v>
      </c>
      <c r="G18" s="34">
        <f t="shared" si="1"/>
        <v>144.02000000000001</v>
      </c>
      <c r="H18" s="35">
        <f t="shared" si="0"/>
        <v>140204.91</v>
      </c>
    </row>
    <row r="19" spans="1:8" ht="51.75">
      <c r="A19" s="46" t="s">
        <v>29</v>
      </c>
      <c r="B19" s="39" t="s">
        <v>76</v>
      </c>
      <c r="C19" s="43" t="s">
        <v>75</v>
      </c>
      <c r="D19" s="32" t="s">
        <v>27</v>
      </c>
      <c r="E19" s="47">
        <v>8177.74</v>
      </c>
      <c r="F19" s="34">
        <v>1.86</v>
      </c>
      <c r="G19" s="34">
        <f t="shared" si="1"/>
        <v>2.31</v>
      </c>
      <c r="H19" s="35">
        <f t="shared" si="0"/>
        <v>18890.580000000002</v>
      </c>
    </row>
    <row r="20" spans="1:8" ht="30.6" customHeight="1">
      <c r="A20" s="22">
        <v>4</v>
      </c>
      <c r="B20" s="23"/>
      <c r="C20" s="45" t="s">
        <v>30</v>
      </c>
      <c r="D20" s="25"/>
      <c r="E20" s="26"/>
      <c r="F20" s="36"/>
      <c r="G20" s="36"/>
      <c r="H20" s="37">
        <f>SUM(H21:H21)</f>
        <v>52893.72</v>
      </c>
    </row>
    <row r="21" spans="1:8" s="15" customFormat="1" ht="51.75">
      <c r="A21" s="59" t="s">
        <v>58</v>
      </c>
      <c r="B21" s="48" t="s">
        <v>78</v>
      </c>
      <c r="C21" s="60" t="s">
        <v>77</v>
      </c>
      <c r="D21" s="49" t="s">
        <v>23</v>
      </c>
      <c r="E21" s="61">
        <v>1254</v>
      </c>
      <c r="F21" s="50">
        <v>33.950000000000003</v>
      </c>
      <c r="G21" s="50">
        <f t="shared" ref="G21" si="2">ROUND((F21*$H$4)+F21,2)</f>
        <v>42.18</v>
      </c>
      <c r="H21" s="62">
        <f t="shared" ref="H21" si="3">ROUND(E21*G21,2)</f>
        <v>52893.72</v>
      </c>
    </row>
    <row r="22" spans="1:8" ht="29.45" customHeight="1">
      <c r="A22" s="22">
        <v>5</v>
      </c>
      <c r="B22" s="23"/>
      <c r="C22" s="45" t="s">
        <v>79</v>
      </c>
      <c r="D22" s="25"/>
      <c r="E22" s="26"/>
      <c r="F22" s="36"/>
      <c r="G22" s="36"/>
      <c r="H22" s="37">
        <f>SUM(H23:H30)</f>
        <v>666926.56000000006</v>
      </c>
    </row>
    <row r="23" spans="1:8" ht="34.5">
      <c r="A23" s="29" t="s">
        <v>31</v>
      </c>
      <c r="B23" s="52" t="s">
        <v>84</v>
      </c>
      <c r="C23" s="53" t="s">
        <v>83</v>
      </c>
      <c r="D23" s="32" t="s">
        <v>24</v>
      </c>
      <c r="E23" s="51">
        <v>4494.21</v>
      </c>
      <c r="F23" s="34">
        <v>6.85</v>
      </c>
      <c r="G23" s="34">
        <f>ROUND((F23*$H$4)+F23,2)</f>
        <v>8.51</v>
      </c>
      <c r="H23" s="35">
        <f>ROUND(E23*G23,2)</f>
        <v>38245.730000000003</v>
      </c>
    </row>
    <row r="24" spans="1:8" ht="34.5">
      <c r="A24" s="29" t="s">
        <v>32</v>
      </c>
      <c r="B24" s="52" t="s">
        <v>86</v>
      </c>
      <c r="C24" s="53" t="s">
        <v>85</v>
      </c>
      <c r="D24" s="32" t="s">
        <v>24</v>
      </c>
      <c r="E24" s="51">
        <v>8988.42</v>
      </c>
      <c r="F24" s="34">
        <v>2.89</v>
      </c>
      <c r="G24" s="34">
        <f t="shared" ref="G24:G37" si="4">ROUND((F24*$H$4)+F24,2)</f>
        <v>3.59</v>
      </c>
      <c r="H24" s="35">
        <f t="shared" ref="H24:H37" si="5">ROUND(E24*G24,2)</f>
        <v>32268.43</v>
      </c>
    </row>
    <row r="25" spans="1:8" ht="51.75">
      <c r="A25" s="29" t="s">
        <v>80</v>
      </c>
      <c r="B25" s="52">
        <v>95996</v>
      </c>
      <c r="C25" s="40" t="s">
        <v>87</v>
      </c>
      <c r="D25" s="32" t="s">
        <v>27</v>
      </c>
      <c r="E25" s="51">
        <v>134.82</v>
      </c>
      <c r="F25" s="34">
        <v>1589.52</v>
      </c>
      <c r="G25" s="34">
        <f t="shared" si="4"/>
        <v>1974.66</v>
      </c>
      <c r="H25" s="35">
        <f t="shared" si="5"/>
        <v>266223.65999999997</v>
      </c>
    </row>
    <row r="26" spans="1:8" ht="72" customHeight="1">
      <c r="A26" s="29" t="s">
        <v>81</v>
      </c>
      <c r="B26" s="52">
        <v>95995</v>
      </c>
      <c r="C26" s="40" t="s">
        <v>88</v>
      </c>
      <c r="D26" s="32" t="s">
        <v>27</v>
      </c>
      <c r="E26" s="51">
        <v>134.82</v>
      </c>
      <c r="F26" s="34">
        <v>1833.53</v>
      </c>
      <c r="G26" s="34">
        <f t="shared" si="4"/>
        <v>2277.79</v>
      </c>
      <c r="H26" s="35">
        <f t="shared" si="5"/>
        <v>307091.65000000002</v>
      </c>
    </row>
    <row r="27" spans="1:8" ht="51.75">
      <c r="A27" s="29" t="s">
        <v>82</v>
      </c>
      <c r="B27" s="52">
        <v>102330</v>
      </c>
      <c r="C27" s="40" t="s">
        <v>90</v>
      </c>
      <c r="D27" s="32" t="s">
        <v>89</v>
      </c>
      <c r="E27" s="51">
        <v>862.89</v>
      </c>
      <c r="F27" s="34">
        <v>1.39</v>
      </c>
      <c r="G27" s="34">
        <f t="shared" si="4"/>
        <v>1.73</v>
      </c>
      <c r="H27" s="35">
        <f t="shared" si="5"/>
        <v>1492.8</v>
      </c>
    </row>
    <row r="28" spans="1:8" ht="72" customHeight="1">
      <c r="A28" s="29" t="s">
        <v>91</v>
      </c>
      <c r="B28" s="52">
        <v>102331</v>
      </c>
      <c r="C28" s="40" t="s">
        <v>94</v>
      </c>
      <c r="D28" s="32" t="s">
        <v>89</v>
      </c>
      <c r="E28" s="51">
        <v>307.76</v>
      </c>
      <c r="F28" s="34">
        <v>0.54</v>
      </c>
      <c r="G28" s="34">
        <f t="shared" si="4"/>
        <v>0.67</v>
      </c>
      <c r="H28" s="35">
        <f t="shared" si="5"/>
        <v>206.2</v>
      </c>
    </row>
    <row r="29" spans="1:8" ht="34.5">
      <c r="A29" s="29" t="s">
        <v>92</v>
      </c>
      <c r="B29" s="52">
        <v>95877</v>
      </c>
      <c r="C29" s="40" t="s">
        <v>96</v>
      </c>
      <c r="D29" s="32" t="s">
        <v>95</v>
      </c>
      <c r="E29" s="51">
        <v>8089.2</v>
      </c>
      <c r="F29" s="34">
        <v>1.86</v>
      </c>
      <c r="G29" s="34">
        <f t="shared" si="4"/>
        <v>2.31</v>
      </c>
      <c r="H29" s="35">
        <f t="shared" si="5"/>
        <v>18686.05</v>
      </c>
    </row>
    <row r="30" spans="1:8" ht="51.75">
      <c r="A30" s="29" t="s">
        <v>93</v>
      </c>
      <c r="B30" s="52">
        <v>95427</v>
      </c>
      <c r="C30" s="40" t="s">
        <v>97</v>
      </c>
      <c r="D30" s="32" t="s">
        <v>95</v>
      </c>
      <c r="E30" s="51">
        <v>2885.15</v>
      </c>
      <c r="F30" s="34">
        <v>0.76</v>
      </c>
      <c r="G30" s="34">
        <f t="shared" si="4"/>
        <v>0.94</v>
      </c>
      <c r="H30" s="35">
        <f t="shared" si="5"/>
        <v>2712.04</v>
      </c>
    </row>
    <row r="31" spans="1:8">
      <c r="A31" s="72">
        <v>6</v>
      </c>
      <c r="B31" s="68"/>
      <c r="C31" s="73" t="s">
        <v>98</v>
      </c>
      <c r="D31" s="69"/>
      <c r="E31" s="70"/>
      <c r="F31" s="71"/>
      <c r="G31" s="71"/>
      <c r="H31" s="74">
        <f>SUM(H32:H37)</f>
        <v>65286.869999999995</v>
      </c>
    </row>
    <row r="32" spans="1:8" ht="34.5">
      <c r="A32" s="29" t="s">
        <v>33</v>
      </c>
      <c r="B32" s="52">
        <v>102501</v>
      </c>
      <c r="C32" s="40" t="s">
        <v>99</v>
      </c>
      <c r="D32" s="32" t="s">
        <v>24</v>
      </c>
      <c r="E32" s="51">
        <v>268.8</v>
      </c>
      <c r="F32" s="34">
        <v>25.13</v>
      </c>
      <c r="G32" s="34">
        <f t="shared" si="4"/>
        <v>31.22</v>
      </c>
      <c r="H32" s="35">
        <f t="shared" si="5"/>
        <v>8391.94</v>
      </c>
    </row>
    <row r="33" spans="1:8" ht="69">
      <c r="A33" s="29" t="s">
        <v>101</v>
      </c>
      <c r="B33" s="52">
        <v>102512</v>
      </c>
      <c r="C33" s="40" t="s">
        <v>100</v>
      </c>
      <c r="D33" s="32" t="s">
        <v>53</v>
      </c>
      <c r="E33" s="51">
        <v>445</v>
      </c>
      <c r="F33" s="34">
        <v>5.68</v>
      </c>
      <c r="G33" s="34">
        <f t="shared" si="4"/>
        <v>7.06</v>
      </c>
      <c r="H33" s="35">
        <f t="shared" si="5"/>
        <v>3141.7</v>
      </c>
    </row>
    <row r="34" spans="1:8" ht="51.75">
      <c r="A34" s="29" t="s">
        <v>110</v>
      </c>
      <c r="B34" s="52" t="s">
        <v>106</v>
      </c>
      <c r="C34" s="40" t="s">
        <v>102</v>
      </c>
      <c r="D34" s="32" t="s">
        <v>16</v>
      </c>
      <c r="E34" s="51">
        <v>13</v>
      </c>
      <c r="F34" s="34">
        <v>573.62</v>
      </c>
      <c r="G34" s="34">
        <f t="shared" si="4"/>
        <v>712.61</v>
      </c>
      <c r="H34" s="35">
        <f t="shared" si="5"/>
        <v>9263.93</v>
      </c>
    </row>
    <row r="35" spans="1:8" ht="69">
      <c r="A35" s="29" t="s">
        <v>111</v>
      </c>
      <c r="B35" s="52" t="s">
        <v>107</v>
      </c>
      <c r="C35" s="40" t="s">
        <v>103</v>
      </c>
      <c r="D35" s="32" t="s">
        <v>16</v>
      </c>
      <c r="E35" s="51">
        <v>15</v>
      </c>
      <c r="F35" s="34">
        <v>429.24</v>
      </c>
      <c r="G35" s="34">
        <f t="shared" si="4"/>
        <v>533.24</v>
      </c>
      <c r="H35" s="35">
        <f t="shared" si="5"/>
        <v>7998.6</v>
      </c>
    </row>
    <row r="36" spans="1:8" ht="51.75">
      <c r="A36" s="29" t="s">
        <v>112</v>
      </c>
      <c r="B36" s="52" t="s">
        <v>108</v>
      </c>
      <c r="C36" s="40" t="s">
        <v>104</v>
      </c>
      <c r="D36" s="32" t="s">
        <v>16</v>
      </c>
      <c r="E36" s="51">
        <v>48</v>
      </c>
      <c r="F36" s="34">
        <v>458.12</v>
      </c>
      <c r="G36" s="34">
        <f t="shared" si="4"/>
        <v>569.12</v>
      </c>
      <c r="H36" s="35">
        <f t="shared" si="5"/>
        <v>27317.759999999998</v>
      </c>
    </row>
    <row r="37" spans="1:8" ht="51.75">
      <c r="A37" s="29" t="s">
        <v>113</v>
      </c>
      <c r="B37" s="52" t="s">
        <v>109</v>
      </c>
      <c r="C37" s="40" t="s">
        <v>105</v>
      </c>
      <c r="D37" s="32" t="s">
        <v>16</v>
      </c>
      <c r="E37" s="51">
        <v>14</v>
      </c>
      <c r="F37" s="34">
        <v>527.41999999999996</v>
      </c>
      <c r="G37" s="34">
        <f t="shared" si="4"/>
        <v>655.21</v>
      </c>
      <c r="H37" s="35">
        <f t="shared" si="5"/>
        <v>9172.94</v>
      </c>
    </row>
    <row r="38" spans="1:8" ht="28.15" customHeight="1">
      <c r="A38" s="54">
        <v>7</v>
      </c>
      <c r="B38" s="45"/>
      <c r="C38" s="45" t="s">
        <v>34</v>
      </c>
      <c r="D38" s="45"/>
      <c r="E38" s="45"/>
      <c r="F38" s="36"/>
      <c r="G38" s="36"/>
      <c r="H38" s="55">
        <f>SUM(H39:H40)</f>
        <v>6072.76</v>
      </c>
    </row>
    <row r="39" spans="1:8" ht="60.75" customHeight="1">
      <c r="A39" s="38" t="s">
        <v>120</v>
      </c>
      <c r="B39" s="41" t="s">
        <v>114</v>
      </c>
      <c r="C39" s="40" t="s">
        <v>116</v>
      </c>
      <c r="D39" s="32" t="s">
        <v>16</v>
      </c>
      <c r="E39" s="42">
        <v>1</v>
      </c>
      <c r="F39" s="34">
        <v>2444.16</v>
      </c>
      <c r="G39" s="34">
        <f>ROUND((F39*$H$4)+F39,2)</f>
        <v>3036.38</v>
      </c>
      <c r="H39" s="35">
        <f t="shared" ref="H39:H40" si="6">ROUND(E39*G39,2)</f>
        <v>3036.38</v>
      </c>
    </row>
    <row r="40" spans="1:8" ht="60.75" customHeight="1">
      <c r="A40" s="38" t="s">
        <v>121</v>
      </c>
      <c r="B40" s="41" t="s">
        <v>115</v>
      </c>
      <c r="C40" s="40" t="s">
        <v>117</v>
      </c>
      <c r="D40" s="32" t="s">
        <v>16</v>
      </c>
      <c r="E40" s="42">
        <v>1</v>
      </c>
      <c r="F40" s="34">
        <v>2444.16</v>
      </c>
      <c r="G40" s="34">
        <f>ROUND((F40*$H$4)+F40,2)</f>
        <v>3036.38</v>
      </c>
      <c r="H40" s="34">
        <f t="shared" si="6"/>
        <v>3036.38</v>
      </c>
    </row>
    <row r="41" spans="1:8" ht="42.6" customHeight="1">
      <c r="A41" s="100" t="s">
        <v>35</v>
      </c>
      <c r="B41" s="80"/>
      <c r="C41" s="81"/>
      <c r="D41" s="81"/>
      <c r="E41" s="81"/>
      <c r="F41" s="82"/>
      <c r="G41" s="76" t="s">
        <v>36</v>
      </c>
      <c r="H41" s="78">
        <f>SUM(H8+H10+H16+H20+H22+H38+H31)</f>
        <v>1023768.86</v>
      </c>
    </row>
    <row r="42" spans="1:8" ht="19.5" customHeight="1" thickBot="1">
      <c r="A42" s="101"/>
      <c r="B42" s="83"/>
      <c r="C42" s="84"/>
      <c r="D42" s="84"/>
      <c r="E42" s="84"/>
      <c r="F42" s="85"/>
      <c r="G42" s="77"/>
      <c r="H42" s="79"/>
    </row>
    <row r="43" spans="1:8">
      <c r="A43" s="91"/>
      <c r="B43" s="91"/>
      <c r="C43" s="91"/>
      <c r="D43" s="91"/>
      <c r="E43" s="91"/>
      <c r="F43" s="91"/>
      <c r="G43" s="91"/>
      <c r="H43" s="91"/>
    </row>
    <row r="44" spans="1:8">
      <c r="A44" s="91"/>
      <c r="B44" s="91"/>
      <c r="C44" s="91"/>
      <c r="D44" s="91"/>
      <c r="E44" s="91"/>
      <c r="F44" s="91"/>
      <c r="G44" s="91"/>
      <c r="H44" s="91"/>
    </row>
    <row r="45" spans="1:8">
      <c r="A45" s="91"/>
      <c r="B45" s="91"/>
      <c r="C45" s="91"/>
      <c r="D45" s="91"/>
      <c r="E45" s="91"/>
      <c r="F45" s="91"/>
      <c r="G45" s="91"/>
      <c r="H45" s="91"/>
    </row>
    <row r="46" spans="1:8">
      <c r="A46" s="91"/>
      <c r="B46" s="91"/>
      <c r="C46" s="91"/>
      <c r="D46" s="91"/>
      <c r="E46" s="91"/>
      <c r="F46" s="91"/>
      <c r="G46" s="91"/>
      <c r="H46" s="91"/>
    </row>
  </sheetData>
  <mergeCells count="20">
    <mergeCell ref="A43:H46"/>
    <mergeCell ref="E1:H3"/>
    <mergeCell ref="A5:H5"/>
    <mergeCell ref="A6:A7"/>
    <mergeCell ref="A41:A42"/>
    <mergeCell ref="B6:B7"/>
    <mergeCell ref="C6:C7"/>
    <mergeCell ref="D6:D7"/>
    <mergeCell ref="E6:E7"/>
    <mergeCell ref="F6:F7"/>
    <mergeCell ref="G6:G7"/>
    <mergeCell ref="H6:H7"/>
    <mergeCell ref="B1:D1"/>
    <mergeCell ref="G41:G42"/>
    <mergeCell ref="H41:H42"/>
    <mergeCell ref="B41:F42"/>
    <mergeCell ref="B2:D2"/>
    <mergeCell ref="B3:D3"/>
    <mergeCell ref="B4:C4"/>
    <mergeCell ref="E4:F4"/>
  </mergeCells>
  <phoneticPr fontId="13" type="noConversion"/>
  <pageMargins left="0.23622047244094499" right="0.23622047244094499" top="0.74803149606299202" bottom="0.74803149606299202" header="0.31496062992126" footer="0.31496062992126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view="pageBreakPreview" zoomScaleNormal="80" workbookViewId="0">
      <selection activeCell="J28" sqref="J28"/>
    </sheetView>
  </sheetViews>
  <sheetFormatPr defaultColWidth="9.140625" defaultRowHeight="15"/>
  <cols>
    <col min="1" max="1" width="11.7109375" customWidth="1"/>
    <col min="2" max="3" width="10.7109375" customWidth="1"/>
    <col min="4" max="4" width="14.42578125" customWidth="1"/>
    <col min="5" max="5" width="8.5703125" bestFit="1" customWidth="1"/>
    <col min="6" max="9" width="11.5703125" customWidth="1"/>
    <col min="10" max="11" width="11.28515625" customWidth="1"/>
    <col min="12" max="13" width="10.7109375" customWidth="1"/>
    <col min="14" max="14" width="9.5703125" bestFit="1" customWidth="1"/>
  </cols>
  <sheetData>
    <row r="1" spans="1:14" ht="21.75" customHeight="1">
      <c r="A1" s="1" t="s">
        <v>37</v>
      </c>
      <c r="B1" s="176" t="s">
        <v>38</v>
      </c>
      <c r="C1" s="176"/>
      <c r="D1" s="176"/>
      <c r="E1" s="176"/>
      <c r="F1" s="176"/>
      <c r="G1" s="176"/>
      <c r="H1" s="176"/>
      <c r="I1" s="176"/>
      <c r="J1" s="129"/>
      <c r="K1" s="130"/>
      <c r="L1" s="130"/>
      <c r="M1" s="131"/>
    </row>
    <row r="2" spans="1:14" ht="18" customHeight="1">
      <c r="A2" s="2" t="s">
        <v>39</v>
      </c>
      <c r="B2" s="177" t="s">
        <v>40</v>
      </c>
      <c r="C2" s="178"/>
      <c r="D2" s="178"/>
      <c r="E2" s="178"/>
      <c r="F2" s="178"/>
      <c r="G2" s="178"/>
      <c r="H2" s="178"/>
      <c r="I2" s="178"/>
      <c r="J2" s="132"/>
      <c r="K2" s="133"/>
      <c r="L2" s="133"/>
      <c r="M2" s="134"/>
    </row>
    <row r="3" spans="1:14" ht="15" customHeight="1">
      <c r="A3" s="161" t="s">
        <v>41</v>
      </c>
      <c r="B3" s="125" t="str">
        <f>'PLANILHA ORÇAMENTÁRIA'!B2:D2</f>
        <v xml:space="preserve">EXECUÇÃO DE PAVIMENTAÇÃO NA RUA LEONARDO DINIZ </v>
      </c>
      <c r="C3" s="126"/>
      <c r="D3" s="126"/>
      <c r="E3" s="126"/>
      <c r="F3" s="126"/>
      <c r="G3" s="126"/>
      <c r="H3" s="126"/>
      <c r="I3" s="126"/>
      <c r="J3" s="132"/>
      <c r="K3" s="133"/>
      <c r="L3" s="133"/>
      <c r="M3" s="134"/>
    </row>
    <row r="4" spans="1:14" ht="17.25" customHeight="1">
      <c r="A4" s="161"/>
      <c r="B4" s="127"/>
      <c r="C4" s="128"/>
      <c r="D4" s="128"/>
      <c r="E4" s="128"/>
      <c r="F4" s="128"/>
      <c r="G4" s="128"/>
      <c r="H4" s="128"/>
      <c r="I4" s="128"/>
      <c r="J4" s="132"/>
      <c r="K4" s="133"/>
      <c r="L4" s="133"/>
      <c r="M4" s="134"/>
    </row>
    <row r="5" spans="1:14" ht="21" customHeight="1" thickBot="1">
      <c r="A5" s="2" t="s">
        <v>42</v>
      </c>
      <c r="B5" s="184" t="s">
        <v>56</v>
      </c>
      <c r="C5" s="185"/>
      <c r="D5" s="185"/>
      <c r="E5" s="186"/>
      <c r="F5" s="63" t="s">
        <v>4</v>
      </c>
      <c r="G5" s="179">
        <v>45460</v>
      </c>
      <c r="H5" s="180"/>
      <c r="I5" s="180"/>
      <c r="J5" s="135"/>
      <c r="K5" s="136"/>
      <c r="L5" s="136"/>
      <c r="M5" s="137"/>
    </row>
    <row r="6" spans="1:14" ht="18" customHeight="1">
      <c r="A6" s="181" t="s">
        <v>38</v>
      </c>
      <c r="B6" s="174"/>
      <c r="C6" s="174"/>
      <c r="D6" s="174"/>
      <c r="E6" s="174"/>
      <c r="F6" s="174"/>
      <c r="G6" s="174"/>
      <c r="H6" s="174"/>
      <c r="I6" s="174"/>
      <c r="J6" s="182"/>
      <c r="K6" s="182"/>
      <c r="L6" s="182"/>
      <c r="M6" s="183"/>
    </row>
    <row r="7" spans="1:14">
      <c r="A7" s="3" t="s">
        <v>6</v>
      </c>
      <c r="B7" s="174" t="s">
        <v>43</v>
      </c>
      <c r="C7" s="174"/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64"/>
      <c r="J7" s="4"/>
      <c r="K7" s="4"/>
      <c r="L7" s="174" t="s">
        <v>49</v>
      </c>
      <c r="M7" s="175"/>
    </row>
    <row r="8" spans="1:14">
      <c r="A8" s="106">
        <v>1</v>
      </c>
      <c r="B8" s="138" t="str">
        <f>'PLANILHA ORÇAMENTÁRIA'!C8</f>
        <v>ADMINISTRAÇÃO LOCAL</v>
      </c>
      <c r="C8" s="138"/>
      <c r="D8" s="150">
        <f>'PLANILHA ORÇAMENTÁRIA'!H8</f>
        <v>47611.17</v>
      </c>
      <c r="E8" s="113">
        <f>(D8/D22)*100</f>
        <v>4.65057806114556</v>
      </c>
      <c r="F8" s="5">
        <v>0.32900000000000001</v>
      </c>
      <c r="G8" s="6">
        <v>0.52070000000000005</v>
      </c>
      <c r="H8" s="5">
        <v>0.15029999999999999</v>
      </c>
      <c r="I8" s="5"/>
      <c r="J8" s="5"/>
      <c r="K8" s="5"/>
      <c r="L8" s="170">
        <f t="shared" ref="L8:L19" si="0">SUM(F8:K8)</f>
        <v>1</v>
      </c>
      <c r="M8" s="171"/>
    </row>
    <row r="9" spans="1:14">
      <c r="A9" s="106"/>
      <c r="B9" s="138"/>
      <c r="C9" s="138"/>
      <c r="D9" s="150"/>
      <c r="E9" s="113"/>
      <c r="F9" s="7">
        <f>F8*D8</f>
        <v>15664.074930000001</v>
      </c>
      <c r="G9" s="7">
        <f>G8*D8</f>
        <v>24791.136219</v>
      </c>
      <c r="H9" s="7">
        <f>H8*D8</f>
        <v>7155.9588509999994</v>
      </c>
      <c r="I9" s="7"/>
      <c r="J9" s="7"/>
      <c r="K9" s="7"/>
      <c r="L9" s="168">
        <f t="shared" si="0"/>
        <v>47611.17</v>
      </c>
      <c r="M9" s="169"/>
    </row>
    <row r="10" spans="1:14">
      <c r="A10" s="106">
        <v>2</v>
      </c>
      <c r="B10" s="138" t="str">
        <f>'PLANILHA ORÇAMENTÁRIA'!C10</f>
        <v>SERVIÇOS PRELIMINARES</v>
      </c>
      <c r="C10" s="138"/>
      <c r="D10" s="150">
        <f>'PLANILHA ORÇAMENTÁRIA'!H10</f>
        <v>25103.480000000003</v>
      </c>
      <c r="E10" s="113">
        <f>(D10/D22)*100</f>
        <v>2.4520652054214667</v>
      </c>
      <c r="F10" s="5">
        <v>0.24</v>
      </c>
      <c r="G10" s="5">
        <v>0.24</v>
      </c>
      <c r="H10" s="5">
        <v>0.52</v>
      </c>
      <c r="I10" s="5"/>
      <c r="J10" s="5"/>
      <c r="K10" s="5"/>
      <c r="L10" s="170">
        <f t="shared" si="0"/>
        <v>1</v>
      </c>
      <c r="M10" s="171"/>
    </row>
    <row r="11" spans="1:14">
      <c r="A11" s="106"/>
      <c r="B11" s="138"/>
      <c r="C11" s="138"/>
      <c r="D11" s="150"/>
      <c r="E11" s="113"/>
      <c r="F11" s="7">
        <f>F10*D10</f>
        <v>6024.8352000000004</v>
      </c>
      <c r="G11" s="7">
        <f>G10*D10</f>
        <v>6024.8352000000004</v>
      </c>
      <c r="H11" s="7">
        <f>H10*D10</f>
        <v>13053.809600000002</v>
      </c>
      <c r="I11" s="7"/>
      <c r="J11" s="7"/>
      <c r="K11" s="7"/>
      <c r="L11" s="168">
        <f t="shared" si="0"/>
        <v>25103.480000000003</v>
      </c>
      <c r="M11" s="169"/>
      <c r="N11" s="65"/>
    </row>
    <row r="12" spans="1:14">
      <c r="A12" s="106">
        <v>3</v>
      </c>
      <c r="B12" s="138" t="str">
        <f>'PLANILHA ORÇAMENTÁRIA'!C16</f>
        <v>MOVIMENTAÇÃO DE TERRA</v>
      </c>
      <c r="C12" s="138"/>
      <c r="D12" s="150">
        <f>'PLANILHA ORÇAMENTÁRIA'!H16</f>
        <v>159874.29999999999</v>
      </c>
      <c r="E12" s="113">
        <f>(D12/D22)*100</f>
        <v>15.616249550704248</v>
      </c>
      <c r="F12" s="5">
        <v>0.21790000000000001</v>
      </c>
      <c r="G12" s="5">
        <v>0.47089999999999999</v>
      </c>
      <c r="H12" s="5">
        <v>0.31119999999999998</v>
      </c>
      <c r="I12" s="5"/>
      <c r="J12" s="5"/>
      <c r="K12" s="5"/>
      <c r="L12" s="170">
        <f t="shared" si="0"/>
        <v>1</v>
      </c>
      <c r="M12" s="171"/>
    </row>
    <row r="13" spans="1:14">
      <c r="A13" s="106"/>
      <c r="B13" s="138"/>
      <c r="C13" s="138"/>
      <c r="D13" s="150"/>
      <c r="E13" s="113"/>
      <c r="F13" s="7">
        <f>F12*D12</f>
        <v>34836.609969999998</v>
      </c>
      <c r="G13" s="7">
        <f>G12*D12</f>
        <v>75284.80786999999</v>
      </c>
      <c r="H13" s="7">
        <f>H12*D12</f>
        <v>49752.882159999994</v>
      </c>
      <c r="I13" s="7"/>
      <c r="J13" s="7"/>
      <c r="K13" s="7"/>
      <c r="L13" s="172">
        <f t="shared" si="0"/>
        <v>159874.29999999999</v>
      </c>
      <c r="M13" s="173"/>
    </row>
    <row r="14" spans="1:14">
      <c r="A14" s="106">
        <v>4</v>
      </c>
      <c r="B14" s="138" t="str">
        <f>'PLANILHA ORÇAMENTÁRIA'!C20</f>
        <v>DRENAGEM</v>
      </c>
      <c r="C14" s="138"/>
      <c r="D14" s="150">
        <f>'PLANILHA ORÇAMENTÁRIA'!H20</f>
        <v>52893.72</v>
      </c>
      <c r="E14" s="113">
        <f>D14/D22*100</f>
        <v>5.1665685553280065</v>
      </c>
      <c r="F14" s="5">
        <v>1</v>
      </c>
      <c r="G14" s="5"/>
      <c r="H14" s="5"/>
      <c r="I14" s="5"/>
      <c r="J14" s="5"/>
      <c r="K14" s="5"/>
      <c r="L14" s="170">
        <f t="shared" si="0"/>
        <v>1</v>
      </c>
      <c r="M14" s="171"/>
    </row>
    <row r="15" spans="1:14">
      <c r="A15" s="106"/>
      <c r="B15" s="138"/>
      <c r="C15" s="138"/>
      <c r="D15" s="150"/>
      <c r="E15" s="113"/>
      <c r="F15" s="7">
        <f>F14*D14</f>
        <v>52893.72</v>
      </c>
      <c r="G15" s="7">
        <f>G14*D14</f>
        <v>0</v>
      </c>
      <c r="H15" s="7">
        <f>H14*D14</f>
        <v>0</v>
      </c>
      <c r="I15" s="7"/>
      <c r="J15" s="7"/>
      <c r="K15" s="7"/>
      <c r="L15" s="168">
        <f t="shared" si="0"/>
        <v>52893.72</v>
      </c>
      <c r="M15" s="169"/>
    </row>
    <row r="16" spans="1:14">
      <c r="A16" s="106">
        <v>5</v>
      </c>
      <c r="B16" s="139" t="str">
        <f>'PLANILHA ORÇAMENTÁRIA'!C22</f>
        <v>PAVIMENTAÇÃO</v>
      </c>
      <c r="C16" s="140"/>
      <c r="D16" s="151">
        <f>'PLANILHA ORÇAMENTÁRIA'!H22</f>
        <v>666926.56000000006</v>
      </c>
      <c r="E16" s="146">
        <f>D16/D22*100</f>
        <v>65.144251408467341</v>
      </c>
      <c r="F16" s="5">
        <v>0.23549999999999999</v>
      </c>
      <c r="G16" s="5">
        <v>0.76449999999999996</v>
      </c>
      <c r="H16" s="5"/>
      <c r="I16" s="5"/>
      <c r="J16" s="5"/>
      <c r="K16" s="5"/>
      <c r="L16" s="164">
        <f t="shared" si="0"/>
        <v>1</v>
      </c>
      <c r="M16" s="165"/>
    </row>
    <row r="17" spans="1:17">
      <c r="A17" s="106"/>
      <c r="B17" s="141"/>
      <c r="C17" s="142"/>
      <c r="D17" s="152"/>
      <c r="E17" s="147"/>
      <c r="F17" s="8">
        <f>F16*D16</f>
        <v>157061.20488</v>
      </c>
      <c r="G17" s="8">
        <f>G16*D16</f>
        <v>509865.35512000002</v>
      </c>
      <c r="H17" s="7">
        <f>H16*D16</f>
        <v>0</v>
      </c>
      <c r="I17" s="11"/>
      <c r="J17" s="11"/>
      <c r="K17" s="11"/>
      <c r="L17" s="166">
        <f t="shared" si="0"/>
        <v>666926.56000000006</v>
      </c>
      <c r="M17" s="167"/>
      <c r="Q17" t="s">
        <v>57</v>
      </c>
    </row>
    <row r="18" spans="1:17">
      <c r="A18" s="106">
        <v>6</v>
      </c>
      <c r="B18" s="107" t="s">
        <v>122</v>
      </c>
      <c r="C18" s="108"/>
      <c r="D18" s="143">
        <f>'PLANILHA ORÇAMENTÁRIA'!H31</f>
        <v>65286.869999999995</v>
      </c>
      <c r="E18" s="113">
        <f>D18/D22*100</f>
        <v>6.3771103567264191</v>
      </c>
      <c r="F18" s="5"/>
      <c r="G18" s="5"/>
      <c r="H18" s="5">
        <v>1</v>
      </c>
      <c r="I18" s="5"/>
      <c r="J18" s="5"/>
      <c r="K18" s="5"/>
      <c r="L18" s="114">
        <f t="shared" si="0"/>
        <v>1</v>
      </c>
      <c r="M18" s="115"/>
      <c r="N18" s="13"/>
    </row>
    <row r="19" spans="1:17">
      <c r="A19" s="106"/>
      <c r="B19" s="109"/>
      <c r="C19" s="110"/>
      <c r="D19" s="112"/>
      <c r="E19" s="113"/>
      <c r="F19" s="8">
        <f>F18*D18</f>
        <v>0</v>
      </c>
      <c r="G19" s="8">
        <f>G18*D18</f>
        <v>0</v>
      </c>
      <c r="H19" s="8">
        <f>H18*D18</f>
        <v>65286.869999999995</v>
      </c>
      <c r="I19" s="8"/>
      <c r="J19" s="8"/>
      <c r="K19" s="8"/>
      <c r="L19" s="116">
        <f t="shared" si="0"/>
        <v>65286.869999999995</v>
      </c>
      <c r="M19" s="115"/>
    </row>
    <row r="20" spans="1:17">
      <c r="A20" s="106">
        <v>7</v>
      </c>
      <c r="B20" s="107" t="str">
        <f>'PLANILHA ORÇAMENTÁRIA'!C40</f>
        <v>DESMOBILIZAÇÃO DE OBRA</v>
      </c>
      <c r="C20" s="108"/>
      <c r="D20" s="111">
        <f>'PLANILHA ORÇAMENTÁRIA'!H38</f>
        <v>6072.76</v>
      </c>
      <c r="E20" s="113">
        <f>D20/D22*100</f>
        <v>0.59317686220696342</v>
      </c>
      <c r="F20" s="67">
        <v>0.5</v>
      </c>
      <c r="G20" s="67"/>
      <c r="H20" s="67">
        <v>0.5</v>
      </c>
      <c r="I20" s="67"/>
      <c r="J20" s="67"/>
      <c r="K20" s="67"/>
      <c r="L20" s="114">
        <f t="shared" ref="L20:L21" si="1">SUM(F20:K20)</f>
        <v>1</v>
      </c>
      <c r="M20" s="115"/>
    </row>
    <row r="21" spans="1:17">
      <c r="A21" s="106"/>
      <c r="B21" s="109"/>
      <c r="C21" s="110"/>
      <c r="D21" s="112"/>
      <c r="E21" s="113"/>
      <c r="F21" s="8">
        <f>F20*D20</f>
        <v>3036.38</v>
      </c>
      <c r="G21" s="8">
        <f>G20*D20</f>
        <v>0</v>
      </c>
      <c r="H21" s="8">
        <f>H20*D20</f>
        <v>3036.38</v>
      </c>
      <c r="I21" s="8"/>
      <c r="J21" s="8"/>
      <c r="K21" s="8"/>
      <c r="L21" s="116">
        <f t="shared" si="1"/>
        <v>6072.76</v>
      </c>
      <c r="M21" s="115"/>
    </row>
    <row r="22" spans="1:17">
      <c r="A22" s="162"/>
      <c r="B22" s="121" t="s">
        <v>50</v>
      </c>
      <c r="C22" s="122"/>
      <c r="D22" s="144">
        <f>SUM(D8:D21)</f>
        <v>1023768.86</v>
      </c>
      <c r="E22" s="148">
        <f>SUM(E8:E20)</f>
        <v>100</v>
      </c>
      <c r="F22" s="8"/>
      <c r="G22" s="8"/>
      <c r="H22" s="8"/>
      <c r="I22" s="12"/>
      <c r="J22" s="12"/>
      <c r="K22" s="12"/>
      <c r="L22" s="116"/>
      <c r="M22" s="115"/>
    </row>
    <row r="23" spans="1:17">
      <c r="A23" s="163"/>
      <c r="B23" s="123"/>
      <c r="C23" s="124"/>
      <c r="D23" s="145"/>
      <c r="E23" s="149"/>
      <c r="F23" s="7">
        <f>F9+F11+F13+F15+F17+F19+F21</f>
        <v>269516.82498000003</v>
      </c>
      <c r="G23" s="66">
        <f t="shared" ref="G23:H23" si="2">G9+G11+G13+G15+G17+G19+G21</f>
        <v>615966.13440900005</v>
      </c>
      <c r="H23" s="66">
        <f t="shared" si="2"/>
        <v>138285.90061099999</v>
      </c>
      <c r="I23" s="56"/>
      <c r="J23" s="7"/>
      <c r="K23" s="7"/>
      <c r="L23" s="153">
        <f>L9+L11+L13+L15+L17+L19+L21</f>
        <v>1023768.86</v>
      </c>
      <c r="M23" s="154"/>
    </row>
    <row r="24" spans="1:17">
      <c r="A24" s="155" t="s">
        <v>51</v>
      </c>
      <c r="B24" s="156"/>
      <c r="C24" s="156"/>
      <c r="D24" s="156"/>
      <c r="E24" s="157"/>
      <c r="F24" s="9">
        <f>F23/D22</f>
        <v>0.26325944801642048</v>
      </c>
      <c r="G24" s="9">
        <f>G23/D22</f>
        <v>0.60166523760939561</v>
      </c>
      <c r="H24" s="9">
        <f>H23/D22</f>
        <v>0.13507531437418402</v>
      </c>
      <c r="I24" s="57"/>
      <c r="J24" s="9"/>
      <c r="K24" s="9"/>
      <c r="L24" s="117">
        <f>SUM(F24:K24)</f>
        <v>1.0000000000000002</v>
      </c>
      <c r="M24" s="118"/>
    </row>
    <row r="25" spans="1:17" ht="15.75" thickBot="1">
      <c r="A25" s="158" t="s">
        <v>52</v>
      </c>
      <c r="B25" s="159"/>
      <c r="C25" s="159"/>
      <c r="D25" s="159"/>
      <c r="E25" s="160"/>
      <c r="F25" s="10">
        <f>F24</f>
        <v>0.26325944801642048</v>
      </c>
      <c r="G25" s="10">
        <f>F25+G24</f>
        <v>0.86492468562581615</v>
      </c>
      <c r="H25" s="10">
        <f>G25+H24</f>
        <v>1.0000000000000002</v>
      </c>
      <c r="I25" s="58"/>
      <c r="J25" s="10"/>
      <c r="K25" s="10"/>
      <c r="L25" s="119"/>
      <c r="M25" s="120"/>
    </row>
  </sheetData>
  <mergeCells count="61">
    <mergeCell ref="B1:I1"/>
    <mergeCell ref="B2:I2"/>
    <mergeCell ref="G5:I5"/>
    <mergeCell ref="A6:M6"/>
    <mergeCell ref="B5:E5"/>
    <mergeCell ref="B7:C7"/>
    <mergeCell ref="L7:M7"/>
    <mergeCell ref="L8:M8"/>
    <mergeCell ref="L9:M9"/>
    <mergeCell ref="L10:M10"/>
    <mergeCell ref="D10:D11"/>
    <mergeCell ref="B10:C11"/>
    <mergeCell ref="L17:M17"/>
    <mergeCell ref="L11:M11"/>
    <mergeCell ref="L12:M12"/>
    <mergeCell ref="L13:M13"/>
    <mergeCell ref="L14:M14"/>
    <mergeCell ref="L15:M15"/>
    <mergeCell ref="L22:M22"/>
    <mergeCell ref="L23:M23"/>
    <mergeCell ref="A24:E24"/>
    <mergeCell ref="A25:E25"/>
    <mergeCell ref="A3:A4"/>
    <mergeCell ref="A8:A9"/>
    <mergeCell ref="A10:A11"/>
    <mergeCell ref="A12:A13"/>
    <mergeCell ref="A14:A15"/>
    <mergeCell ref="A16:A17"/>
    <mergeCell ref="A18:A19"/>
    <mergeCell ref="A22:A23"/>
    <mergeCell ref="D8:D9"/>
    <mergeCell ref="L18:M18"/>
    <mergeCell ref="L19:M19"/>
    <mergeCell ref="L16:M16"/>
    <mergeCell ref="E18:E19"/>
    <mergeCell ref="E22:E23"/>
    <mergeCell ref="D12:D13"/>
    <mergeCell ref="D14:D15"/>
    <mergeCell ref="D16:D17"/>
    <mergeCell ref="L24:M25"/>
    <mergeCell ref="B18:C19"/>
    <mergeCell ref="B22:C23"/>
    <mergeCell ref="B3:I4"/>
    <mergeCell ref="J1:M5"/>
    <mergeCell ref="B8:C9"/>
    <mergeCell ref="B12:C13"/>
    <mergeCell ref="B14:C15"/>
    <mergeCell ref="B16:C17"/>
    <mergeCell ref="D18:D19"/>
    <mergeCell ref="D22:D23"/>
    <mergeCell ref="E8:E9"/>
    <mergeCell ref="E10:E11"/>
    <mergeCell ref="E12:E13"/>
    <mergeCell ref="E14:E15"/>
    <mergeCell ref="E16:E17"/>
    <mergeCell ref="A20:A21"/>
    <mergeCell ref="B20:C21"/>
    <mergeCell ref="D20:D21"/>
    <mergeCell ref="E20:E21"/>
    <mergeCell ref="L20:M20"/>
    <mergeCell ref="L21:M21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ORÇAMENTÁRIA</vt:lpstr>
      <vt:lpstr>CRONOGRAMA</vt:lpstr>
      <vt:lpstr>CRONOGRAMA!Area_de_impressao</vt:lpstr>
      <vt:lpstr>'PLANILHA ORÇAMENTÁRIA'!Area_de_impressao</vt:lpstr>
      <vt:lpstr>'PLANILHA ORÇAMENTÁRIA'!Titulos_de_impressao</vt:lpstr>
    </vt:vector>
  </TitlesOfParts>
  <Company>PMJM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Dilermando</dc:creator>
  <cp:lastModifiedBy>PMJM</cp:lastModifiedBy>
  <cp:lastPrinted>2024-06-19T12:23:54Z</cp:lastPrinted>
  <dcterms:created xsi:type="dcterms:W3CDTF">2018-04-11T16:27:00Z</dcterms:created>
  <dcterms:modified xsi:type="dcterms:W3CDTF">2025-01-08T18:01:41Z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9C24E4FDBE644B3DA0572D614AD19411</vt:lpwstr>
  </property>
  <property fmtid="{D5CDD505-2E9C-101B-9397-08002B2CF9AE}" pid="3" name="KSOProductBuildVer">
    <vt:lpwstr>1046-11.2.0.11537</vt:lpwstr>
  </property>
</Properties>
</file>