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10\compras-sma\LICITAÇÕES 2025\CONCORRÊNCIAS 2025\CONCORRÊNCIA 03-2025- UBS LOANDA\Docs Júlio\"/>
    </mc:Choice>
  </mc:AlternateContent>
  <bookViews>
    <workbookView xWindow="0" yWindow="0" windowWidth="28800" windowHeight="12180"/>
  </bookViews>
  <sheets>
    <sheet name="PLANILHA ORÇAMENTÁRIA" sheetId="1" r:id="rId1"/>
    <sheet name="CRONOGRAMA" sheetId="3" r:id="rId2"/>
  </sheets>
  <externalReferences>
    <externalReference r:id="rId3"/>
  </externalReferences>
  <definedNames>
    <definedName name="_xlnm.Print_Area" localSheetId="1">CRONOGRAMA!$A$1:$U$53</definedName>
    <definedName name="_xlnm.Print_Area" localSheetId="0">'PLANILHA ORÇAMENTÁRIA'!$A$1:$AK$520</definedName>
    <definedName name="SOMA">#REF!</definedName>
    <definedName name="_xlnm.Print_Titles" localSheetId="0">'PLANILHA ORÇAMENTÁRIA'!$1:$6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67" i="1" l="1"/>
  <c r="AA468" i="1"/>
  <c r="AA469" i="1"/>
  <c r="AA470" i="1"/>
  <c r="AA471" i="1"/>
  <c r="AA466" i="1"/>
  <c r="AA459" i="1"/>
  <c r="Z460" i="1"/>
  <c r="Z461" i="1"/>
  <c r="Z462" i="1"/>
  <c r="Z463" i="1"/>
  <c r="Z464" i="1"/>
  <c r="Z454" i="1"/>
  <c r="Z455" i="1"/>
  <c r="Z456" i="1"/>
  <c r="Z457" i="1"/>
  <c r="Z458" i="1"/>
  <c r="Z453" i="1"/>
  <c r="AA341" i="1"/>
  <c r="AA451" i="1" s="1"/>
  <c r="Z341" i="1"/>
  <c r="Z451" i="1" s="1"/>
  <c r="Y341" i="1"/>
  <c r="Y451" i="1" s="1"/>
  <c r="AB439" i="1"/>
  <c r="AB451" i="1" s="1"/>
  <c r="AC430" i="1"/>
  <c r="AC451" i="1" s="1"/>
  <c r="AA187" i="1"/>
  <c r="AA186" i="1"/>
  <c r="AA171" i="1"/>
  <c r="AA174" i="1"/>
  <c r="AB184" i="1"/>
  <c r="AB183" i="1"/>
  <c r="AA181" i="1"/>
  <c r="AB181" i="1" s="1"/>
  <c r="AB188" i="1" s="1"/>
  <c r="AB189" i="1" s="1"/>
  <c r="AA180" i="1"/>
  <c r="AA188" i="1" s="1"/>
  <c r="AA189" i="1" s="1"/>
  <c r="Z179" i="1"/>
  <c r="Z178" i="1"/>
  <c r="Z177" i="1"/>
  <c r="Z188" i="1" s="1"/>
  <c r="Z189" i="1" s="1"/>
  <c r="Z168" i="1"/>
  <c r="Z166" i="1"/>
  <c r="Z165" i="1"/>
  <c r="Z169" i="1" s="1"/>
  <c r="Z170" i="1" s="1"/>
  <c r="Y163" i="1"/>
  <c r="Y162" i="1"/>
  <c r="Y169" i="1" s="1"/>
  <c r="Y170" i="1" s="1"/>
  <c r="X162" i="1"/>
  <c r="X169" i="1" s="1"/>
  <c r="X170" i="1" s="1"/>
  <c r="Y159" i="1"/>
  <c r="X159" i="1"/>
  <c r="Y157" i="1"/>
  <c r="Y156" i="1"/>
  <c r="X156" i="1"/>
  <c r="W156" i="1"/>
  <c r="Y155" i="1"/>
  <c r="Y160" i="1" s="1"/>
  <c r="X155" i="1"/>
  <c r="X160" i="1" s="1"/>
  <c r="W155" i="1"/>
  <c r="W160" i="1" s="1"/>
  <c r="AA145" i="1"/>
  <c r="AA146" i="1"/>
  <c r="AA147" i="1"/>
  <c r="AA148" i="1"/>
  <c r="AA149" i="1"/>
  <c r="AA150" i="1"/>
  <c r="AA151" i="1"/>
  <c r="AA152" i="1"/>
  <c r="AA144" i="1"/>
  <c r="Z139" i="1"/>
  <c r="AA142" i="1"/>
  <c r="Z138" i="1"/>
  <c r="AA138" i="1" s="1"/>
  <c r="Z137" i="1"/>
  <c r="AA137" i="1" s="1"/>
  <c r="AA135" i="1"/>
  <c r="AA132" i="1"/>
  <c r="AA133" i="1"/>
  <c r="AA134" i="1"/>
  <c r="AA131" i="1"/>
  <c r="AA130" i="1"/>
  <c r="AA153" i="1" s="1"/>
  <c r="AA154" i="1" s="1"/>
  <c r="Z124" i="1"/>
  <c r="Z125" i="1"/>
  <c r="Z126" i="1"/>
  <c r="Z127" i="1"/>
  <c r="Z123" i="1"/>
  <c r="Z153" i="1" s="1"/>
  <c r="Z154" i="1" s="1"/>
  <c r="X118" i="1"/>
  <c r="X119" i="1"/>
  <c r="X117" i="1"/>
  <c r="Y114" i="1"/>
  <c r="Y115" i="1"/>
  <c r="Y113" i="1"/>
  <c r="Y111" i="1"/>
  <c r="X110" i="1"/>
  <c r="X108" i="1"/>
  <c r="X107" i="1"/>
  <c r="X116" i="1" s="1"/>
  <c r="Y106" i="1"/>
  <c r="Y116" i="1" s="1"/>
  <c r="Z104" i="1"/>
  <c r="AA104" i="1"/>
  <c r="AB104" i="1"/>
  <c r="AC102" i="1"/>
  <c r="AC103" i="1"/>
  <c r="AC101" i="1"/>
  <c r="AC104" i="1" s="1"/>
  <c r="Y99" i="1"/>
  <c r="Y97" i="1"/>
  <c r="Y98" i="1"/>
  <c r="Y96" i="1"/>
  <c r="Y104" i="1" s="1"/>
  <c r="X94" i="1"/>
  <c r="X93" i="1"/>
  <c r="W92" i="1"/>
  <c r="X92" i="1" s="1"/>
  <c r="X91" i="1"/>
  <c r="X90" i="1"/>
  <c r="X104" i="1" s="1"/>
  <c r="W90" i="1"/>
  <c r="W104" i="1" s="1"/>
  <c r="V90" i="1"/>
  <c r="V89" i="1"/>
  <c r="V104" i="1" s="1"/>
  <c r="X72" i="1"/>
  <c r="Y87" i="1"/>
  <c r="X81" i="1"/>
  <c r="X62" i="1"/>
  <c r="X87" i="1" s="1"/>
  <c r="U63" i="1"/>
  <c r="V63" i="1" s="1"/>
  <c r="U66" i="1"/>
  <c r="V66" i="1"/>
  <c r="U67" i="1"/>
  <c r="V67" i="1"/>
  <c r="U68" i="1"/>
  <c r="V68" i="1"/>
  <c r="U69" i="1"/>
  <c r="V69" i="1"/>
  <c r="U70" i="1"/>
  <c r="V70" i="1"/>
  <c r="V65" i="1"/>
  <c r="U65" i="1"/>
  <c r="R86" i="1"/>
  <c r="R87" i="1" s="1"/>
  <c r="W82" i="1"/>
  <c r="W83" i="1"/>
  <c r="W84" i="1"/>
  <c r="W80" i="1"/>
  <c r="W74" i="1"/>
  <c r="W76" i="1"/>
  <c r="W77" i="1"/>
  <c r="W78" i="1"/>
  <c r="W79" i="1"/>
  <c r="W75" i="1"/>
  <c r="V71" i="1"/>
  <c r="U64" i="1"/>
  <c r="V64" i="1" s="1"/>
  <c r="T60" i="1"/>
  <c r="S60" i="1"/>
  <c r="S55" i="1"/>
  <c r="S57" i="1"/>
  <c r="T57" i="1" s="1"/>
  <c r="S58" i="1"/>
  <c r="T58" i="1" s="1"/>
  <c r="S59" i="1"/>
  <c r="T59" i="1" s="1"/>
  <c r="S56" i="1"/>
  <c r="T56" i="1" s="1"/>
  <c r="S51" i="1"/>
  <c r="S50" i="1"/>
  <c r="S49" i="1"/>
  <c r="R48" i="1"/>
  <c r="S48" i="1" s="1"/>
  <c r="S42" i="1"/>
  <c r="S43" i="1"/>
  <c r="S44" i="1"/>
  <c r="S45" i="1"/>
  <c r="S46" i="1"/>
  <c r="S47" i="1"/>
  <c r="R42" i="1"/>
  <c r="R43" i="1"/>
  <c r="R44" i="1"/>
  <c r="R45" i="1"/>
  <c r="R46" i="1"/>
  <c r="R47" i="1"/>
  <c r="Q42" i="1"/>
  <c r="Q43" i="1"/>
  <c r="Q44" i="1"/>
  <c r="Q45" i="1"/>
  <c r="Q46" i="1"/>
  <c r="Q47" i="1"/>
  <c r="S41" i="1"/>
  <c r="S53" i="1" s="1"/>
  <c r="R41" i="1"/>
  <c r="R53" i="1" s="1"/>
  <c r="Q41" i="1"/>
  <c r="Q40" i="1"/>
  <c r="Q39" i="1"/>
  <c r="Q38" i="1"/>
  <c r="Q37" i="1"/>
  <c r="Q53" i="1" s="1"/>
  <c r="S87" i="1" l="1"/>
  <c r="T55" i="1"/>
  <c r="T87" i="1" s="1"/>
  <c r="W87" i="1"/>
  <c r="V87" i="1"/>
  <c r="U87" i="1"/>
  <c r="AA472" i="1"/>
  <c r="AA473" i="1" s="1"/>
  <c r="Z459" i="1"/>
  <c r="Z472" i="1" s="1"/>
  <c r="Z473" i="1" s="1"/>
  <c r="AF37" i="1"/>
  <c r="S35" i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Q33" i="1"/>
  <c r="AD33" i="1" s="1"/>
  <c r="AF33" i="1" s="1"/>
  <c r="Q31" i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Q28" i="1"/>
  <c r="Q25" i="1"/>
  <c r="Q26" i="1"/>
  <c r="Q27" i="1"/>
  <c r="Q29" i="1"/>
  <c r="Q24" i="1"/>
  <c r="Q23" i="1"/>
  <c r="AF23" i="1"/>
  <c r="AF24" i="1"/>
  <c r="AF25" i="1"/>
  <c r="AF26" i="1"/>
  <c r="AF27" i="1"/>
  <c r="AF29" i="1"/>
  <c r="AF30" i="1"/>
  <c r="AF32" i="1"/>
  <c r="AF34" i="1"/>
  <c r="AF38" i="1"/>
  <c r="AF39" i="1"/>
  <c r="AF40" i="1"/>
  <c r="AF41" i="1"/>
  <c r="Q22" i="1"/>
  <c r="Q21" i="1"/>
  <c r="AF21" i="1" s="1"/>
  <c r="Q20" i="1"/>
  <c r="D48" i="3"/>
  <c r="D46" i="3"/>
  <c r="D44" i="3"/>
  <c r="D42" i="3"/>
  <c r="D40" i="3"/>
  <c r="D38" i="3"/>
  <c r="D36" i="3"/>
  <c r="D34" i="3"/>
  <c r="D32" i="3"/>
  <c r="D30" i="3"/>
  <c r="D28" i="3"/>
  <c r="D26" i="3"/>
  <c r="D24" i="3"/>
  <c r="D22" i="3"/>
  <c r="D20" i="3"/>
  <c r="D18" i="3"/>
  <c r="D16" i="3"/>
  <c r="D14" i="3"/>
  <c r="D12" i="3"/>
  <c r="D10" i="3"/>
  <c r="D8" i="3"/>
  <c r="D50" i="3" s="1"/>
  <c r="B48" i="3"/>
  <c r="B46" i="3"/>
  <c r="B44" i="3"/>
  <c r="B42" i="3"/>
  <c r="B40" i="3"/>
  <c r="B38" i="3"/>
  <c r="B36" i="3"/>
  <c r="B34" i="3"/>
  <c r="B32" i="3"/>
  <c r="B30" i="3"/>
  <c r="B28" i="3"/>
  <c r="B26" i="3"/>
  <c r="B24" i="3"/>
  <c r="B22" i="3"/>
  <c r="B20" i="3"/>
  <c r="B18" i="3"/>
  <c r="B16" i="3"/>
  <c r="B14" i="3"/>
  <c r="B12" i="3"/>
  <c r="B10" i="3"/>
  <c r="B8" i="3"/>
  <c r="S49" i="3"/>
  <c r="R49" i="3"/>
  <c r="Q49" i="3"/>
  <c r="P49" i="3"/>
  <c r="O49" i="3"/>
  <c r="N49" i="3"/>
  <c r="M49" i="3"/>
  <c r="L49" i="3"/>
  <c r="K49" i="3"/>
  <c r="J49" i="3"/>
  <c r="I49" i="3"/>
  <c r="H49" i="3"/>
  <c r="S45" i="3"/>
  <c r="R45" i="3"/>
  <c r="Q45" i="3"/>
  <c r="P45" i="3"/>
  <c r="G45" i="3"/>
  <c r="F45" i="3"/>
  <c r="S43" i="3"/>
  <c r="G41" i="3"/>
  <c r="F41" i="3"/>
  <c r="S39" i="3"/>
  <c r="O35" i="3"/>
  <c r="N35" i="3"/>
  <c r="M35" i="3"/>
  <c r="L35" i="3"/>
  <c r="K35" i="3"/>
  <c r="J35" i="3"/>
  <c r="I35" i="3"/>
  <c r="H35" i="3"/>
  <c r="G35" i="3"/>
  <c r="F35" i="3"/>
  <c r="I33" i="3"/>
  <c r="S31" i="3"/>
  <c r="R31" i="3"/>
  <c r="Q31" i="3"/>
  <c r="S29" i="3"/>
  <c r="R29" i="3"/>
  <c r="Q29" i="3"/>
  <c r="P29" i="3"/>
  <c r="O29" i="3"/>
  <c r="N29" i="3"/>
  <c r="M29" i="3"/>
  <c r="L29" i="3"/>
  <c r="K29" i="3"/>
  <c r="J29" i="3"/>
  <c r="I29" i="3"/>
  <c r="H29" i="3"/>
  <c r="O27" i="3"/>
  <c r="N27" i="3"/>
  <c r="M27" i="3"/>
  <c r="L27" i="3"/>
  <c r="K27" i="3"/>
  <c r="J27" i="3"/>
  <c r="I27" i="3"/>
  <c r="H27" i="3"/>
  <c r="G27" i="3"/>
  <c r="F27" i="3"/>
  <c r="S25" i="3"/>
  <c r="R25" i="3"/>
  <c r="Q25" i="3"/>
  <c r="P25" i="3"/>
  <c r="G25" i="3"/>
  <c r="F25" i="3"/>
  <c r="T48" i="3"/>
  <c r="G49" i="3"/>
  <c r="T46" i="3"/>
  <c r="T44" i="3"/>
  <c r="O45" i="3"/>
  <c r="T42" i="3"/>
  <c r="T40" i="3"/>
  <c r="L41" i="3"/>
  <c r="T38" i="3"/>
  <c r="T36" i="3"/>
  <c r="T34" i="3"/>
  <c r="T32" i="3"/>
  <c r="T30" i="3"/>
  <c r="M31" i="3"/>
  <c r="T28" i="3"/>
  <c r="G29" i="3"/>
  <c r="T26" i="3"/>
  <c r="Q27" i="3"/>
  <c r="T24" i="3"/>
  <c r="O25" i="3"/>
  <c r="T22" i="3"/>
  <c r="S23" i="3"/>
  <c r="O12" i="1"/>
  <c r="M12" i="1"/>
  <c r="K12" i="1"/>
  <c r="B12" i="1"/>
  <c r="O11" i="1"/>
  <c r="M11" i="1"/>
  <c r="K11" i="1"/>
  <c r="B11" i="1"/>
  <c r="O9" i="1"/>
  <c r="M9" i="1"/>
  <c r="K9" i="1"/>
  <c r="B9" i="1"/>
  <c r="O8" i="1"/>
  <c r="M8" i="1"/>
  <c r="K8" i="1"/>
  <c r="B8" i="1"/>
  <c r="E10" i="3" l="1"/>
  <c r="E12" i="3"/>
  <c r="E14" i="3"/>
  <c r="E16" i="3"/>
  <c r="E18" i="3"/>
  <c r="E20" i="3"/>
  <c r="E22" i="3"/>
  <c r="E24" i="3"/>
  <c r="E26" i="3"/>
  <c r="E28" i="3"/>
  <c r="P31" i="3"/>
  <c r="E30" i="3"/>
  <c r="E32" i="3"/>
  <c r="E34" i="3"/>
  <c r="E36" i="3"/>
  <c r="R39" i="3"/>
  <c r="E38" i="3"/>
  <c r="E40" i="3"/>
  <c r="E42" i="3"/>
  <c r="E44" i="3"/>
  <c r="G47" i="3"/>
  <c r="E46" i="3"/>
  <c r="E48" i="3"/>
  <c r="Q36" i="1"/>
  <c r="R20" i="1"/>
  <c r="R22" i="1"/>
  <c r="R28" i="1"/>
  <c r="AF28" i="1" s="1"/>
  <c r="AF35" i="1"/>
  <c r="AF31" i="1"/>
  <c r="H47" i="3"/>
  <c r="I47" i="3"/>
  <c r="S47" i="3"/>
  <c r="J47" i="3"/>
  <c r="K47" i="3"/>
  <c r="L47" i="3"/>
  <c r="M47" i="3"/>
  <c r="N47" i="3"/>
  <c r="O47" i="3"/>
  <c r="F47" i="3"/>
  <c r="G39" i="3"/>
  <c r="F31" i="3"/>
  <c r="G31" i="3"/>
  <c r="H31" i="3"/>
  <c r="I31" i="3"/>
  <c r="J31" i="3"/>
  <c r="K31" i="3"/>
  <c r="N31" i="3"/>
  <c r="O31" i="3"/>
  <c r="K37" i="3"/>
  <c r="J37" i="3"/>
  <c r="I37" i="3"/>
  <c r="H37" i="3"/>
  <c r="F37" i="3"/>
  <c r="G37" i="3"/>
  <c r="I41" i="3"/>
  <c r="I43" i="3"/>
  <c r="H43" i="3"/>
  <c r="G43" i="3"/>
  <c r="F43" i="3"/>
  <c r="J23" i="3"/>
  <c r="J41" i="3"/>
  <c r="K23" i="3"/>
  <c r="M23" i="3"/>
  <c r="L37" i="3"/>
  <c r="O23" i="3"/>
  <c r="M37" i="3"/>
  <c r="K43" i="3"/>
  <c r="P23" i="3"/>
  <c r="N37" i="3"/>
  <c r="L43" i="3"/>
  <c r="Q23" i="3"/>
  <c r="O37" i="3"/>
  <c r="M43" i="3"/>
  <c r="R23" i="3"/>
  <c r="P37" i="3"/>
  <c r="N43" i="3"/>
  <c r="O43" i="3"/>
  <c r="Q39" i="3"/>
  <c r="P39" i="3"/>
  <c r="O39" i="3"/>
  <c r="M39" i="3"/>
  <c r="J39" i="3"/>
  <c r="I39" i="3"/>
  <c r="N39" i="3"/>
  <c r="L39" i="3"/>
  <c r="K39" i="3"/>
  <c r="H39" i="3"/>
  <c r="P41" i="3"/>
  <c r="N41" i="3"/>
  <c r="S41" i="3"/>
  <c r="R41" i="3"/>
  <c r="Q41" i="3"/>
  <c r="O41" i="3"/>
  <c r="H41" i="3"/>
  <c r="I23" i="3"/>
  <c r="H23" i="3"/>
  <c r="G23" i="3"/>
  <c r="F23" i="3"/>
  <c r="K41" i="3"/>
  <c r="L23" i="3"/>
  <c r="M41" i="3"/>
  <c r="N23" i="3"/>
  <c r="J43" i="3"/>
  <c r="Q37" i="3"/>
  <c r="S33" i="3"/>
  <c r="R33" i="3"/>
  <c r="Q33" i="3"/>
  <c r="O33" i="3"/>
  <c r="M33" i="3"/>
  <c r="K33" i="3"/>
  <c r="J33" i="3"/>
  <c r="P33" i="3"/>
  <c r="N33" i="3"/>
  <c r="L33" i="3"/>
  <c r="F33" i="3"/>
  <c r="R37" i="3"/>
  <c r="P43" i="3"/>
  <c r="G33" i="3"/>
  <c r="S37" i="3"/>
  <c r="Q43" i="3"/>
  <c r="R35" i="3"/>
  <c r="Q35" i="3"/>
  <c r="P35" i="3"/>
  <c r="S35" i="3"/>
  <c r="H33" i="3"/>
  <c r="F39" i="3"/>
  <c r="R43" i="3"/>
  <c r="P47" i="3"/>
  <c r="H25" i="3"/>
  <c r="I25" i="3"/>
  <c r="P27" i="3"/>
  <c r="J45" i="3"/>
  <c r="K25" i="3"/>
  <c r="K45" i="3"/>
  <c r="Q47" i="3"/>
  <c r="R27" i="3"/>
  <c r="L45" i="3"/>
  <c r="R47" i="3"/>
  <c r="S27" i="3"/>
  <c r="M45" i="3"/>
  <c r="H45" i="3"/>
  <c r="I45" i="3"/>
  <c r="J25" i="3"/>
  <c r="L25" i="3"/>
  <c r="M25" i="3"/>
  <c r="N25" i="3"/>
  <c r="F29" i="3"/>
  <c r="L31" i="3"/>
  <c r="N45" i="3"/>
  <c r="F49" i="3"/>
  <c r="T20" i="3"/>
  <c r="S22" i="1" l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F22" i="1"/>
  <c r="R36" i="1"/>
  <c r="S20" i="1"/>
  <c r="Q19" i="3"/>
  <c r="O19" i="3"/>
  <c r="N19" i="3"/>
  <c r="L19" i="3"/>
  <c r="K19" i="3"/>
  <c r="J19" i="3"/>
  <c r="P19" i="3"/>
  <c r="M19" i="3"/>
  <c r="I19" i="3"/>
  <c r="S19" i="3"/>
  <c r="R19" i="3"/>
  <c r="H19" i="3"/>
  <c r="G19" i="3"/>
  <c r="F19" i="3"/>
  <c r="S21" i="3"/>
  <c r="O21" i="3"/>
  <c r="N21" i="3"/>
  <c r="R21" i="3"/>
  <c r="Q21" i="3"/>
  <c r="P21" i="3"/>
  <c r="F21" i="3"/>
  <c r="L21" i="3"/>
  <c r="J21" i="3"/>
  <c r="I21" i="3"/>
  <c r="M21" i="3"/>
  <c r="K21" i="3"/>
  <c r="H21" i="3"/>
  <c r="G21" i="3"/>
  <c r="T49" i="3"/>
  <c r="T47" i="3"/>
  <c r="T45" i="3"/>
  <c r="T43" i="3"/>
  <c r="T41" i="3"/>
  <c r="T39" i="3"/>
  <c r="T37" i="3"/>
  <c r="T35" i="3"/>
  <c r="T33" i="3"/>
  <c r="T31" i="3"/>
  <c r="T29" i="3"/>
  <c r="T27" i="3"/>
  <c r="T25" i="3"/>
  <c r="T23" i="3"/>
  <c r="S36" i="1" l="1"/>
  <c r="T20" i="1"/>
  <c r="T21" i="3"/>
  <c r="T36" i="1" l="1"/>
  <c r="U20" i="1"/>
  <c r="B3" i="3"/>
  <c r="U36" i="1" l="1"/>
  <c r="V20" i="1"/>
  <c r="T18" i="3"/>
  <c r="T16" i="3"/>
  <c r="T14" i="3"/>
  <c r="T12" i="3"/>
  <c r="T10" i="3"/>
  <c r="T8" i="3"/>
  <c r="V36" i="1" l="1"/>
  <c r="W20" i="1"/>
  <c r="M11" i="3"/>
  <c r="N11" i="3"/>
  <c r="Q11" i="3"/>
  <c r="S11" i="3"/>
  <c r="F11" i="3"/>
  <c r="O11" i="3"/>
  <c r="P11" i="3"/>
  <c r="R11" i="3"/>
  <c r="G11" i="3"/>
  <c r="H11" i="3"/>
  <c r="K11" i="3"/>
  <c r="I11" i="3"/>
  <c r="J11" i="3"/>
  <c r="L11" i="3"/>
  <c r="H9" i="3"/>
  <c r="F9" i="3"/>
  <c r="I9" i="3"/>
  <c r="P9" i="3"/>
  <c r="Q9" i="3"/>
  <c r="R9" i="3"/>
  <c r="J9" i="3"/>
  <c r="L9" i="3"/>
  <c r="M9" i="3"/>
  <c r="N9" i="3"/>
  <c r="S9" i="3"/>
  <c r="G9" i="3"/>
  <c r="K9" i="3"/>
  <c r="O9" i="3"/>
  <c r="R15" i="3"/>
  <c r="S15" i="3"/>
  <c r="Q15" i="3"/>
  <c r="P15" i="3"/>
  <c r="I15" i="3"/>
  <c r="H15" i="3"/>
  <c r="G15" i="3"/>
  <c r="F15" i="3"/>
  <c r="M15" i="3"/>
  <c r="L15" i="3"/>
  <c r="K15" i="3"/>
  <c r="J15" i="3"/>
  <c r="O15" i="3"/>
  <c r="N15" i="3"/>
  <c r="K17" i="3"/>
  <c r="J17" i="3"/>
  <c r="G17" i="3"/>
  <c r="I17" i="3"/>
  <c r="H17" i="3"/>
  <c r="F17" i="3"/>
  <c r="P17" i="3"/>
  <c r="N17" i="3"/>
  <c r="S17" i="3"/>
  <c r="R17" i="3"/>
  <c r="Q17" i="3"/>
  <c r="O17" i="3"/>
  <c r="M17" i="3"/>
  <c r="L17" i="3"/>
  <c r="W36" i="1" l="1"/>
  <c r="X20" i="1"/>
  <c r="S13" i="3"/>
  <c r="R13" i="3"/>
  <c r="R50" i="3" s="1"/>
  <c r="R52" i="3" s="1"/>
  <c r="Q13" i="3"/>
  <c r="Q50" i="3" s="1"/>
  <c r="Q52" i="3" s="1"/>
  <c r="N13" i="3"/>
  <c r="N50" i="3" s="1"/>
  <c r="N52" i="3" s="1"/>
  <c r="M13" i="3"/>
  <c r="M50" i="3" s="1"/>
  <c r="M52" i="3" s="1"/>
  <c r="K13" i="3"/>
  <c r="K50" i="3" s="1"/>
  <c r="K52" i="3" s="1"/>
  <c r="J13" i="3"/>
  <c r="J50" i="3" s="1"/>
  <c r="J52" i="3" s="1"/>
  <c r="P13" i="3"/>
  <c r="P50" i="3" s="1"/>
  <c r="P52" i="3" s="1"/>
  <c r="O13" i="3"/>
  <c r="O50" i="3" s="1"/>
  <c r="O52" i="3" s="1"/>
  <c r="L13" i="3"/>
  <c r="L50" i="3" s="1"/>
  <c r="L52" i="3" s="1"/>
  <c r="I13" i="3"/>
  <c r="H13" i="3"/>
  <c r="H50" i="3" s="1"/>
  <c r="H52" i="3" s="1"/>
  <c r="G13" i="3"/>
  <c r="G50" i="3" s="1"/>
  <c r="G52" i="3" s="1"/>
  <c r="F13" i="3"/>
  <c r="I50" i="3"/>
  <c r="I52" i="3" s="1"/>
  <c r="F50" i="3"/>
  <c r="F52" i="3" s="1"/>
  <c r="S50" i="3"/>
  <c r="S52" i="3" s="1"/>
  <c r="T19" i="3"/>
  <c r="T17" i="3"/>
  <c r="T11" i="3"/>
  <c r="T15" i="3"/>
  <c r="T9" i="3"/>
  <c r="X36" i="1" l="1"/>
  <c r="Y20" i="1"/>
  <c r="T50" i="3"/>
  <c r="E8" i="3"/>
  <c r="E50" i="3" s="1"/>
  <c r="T13" i="3"/>
  <c r="F53" i="3"/>
  <c r="Y36" i="1" l="1"/>
  <c r="Z20" i="1"/>
  <c r="G53" i="3"/>
  <c r="H53" i="3" s="1"/>
  <c r="I53" i="3" s="1"/>
  <c r="J53" i="3" s="1"/>
  <c r="K53" i="3" s="1"/>
  <c r="L53" i="3" s="1"/>
  <c r="M53" i="3" s="1"/>
  <c r="N53" i="3" s="1"/>
  <c r="O53" i="3" s="1"/>
  <c r="P53" i="3" s="1"/>
  <c r="Q53" i="3" s="1"/>
  <c r="R53" i="3" s="1"/>
  <c r="S53" i="3" s="1"/>
  <c r="T52" i="3"/>
  <c r="Z36" i="1" l="1"/>
  <c r="AA20" i="1"/>
  <c r="AB20" i="1" l="1"/>
  <c r="AA36" i="1"/>
  <c r="AC20" i="1" l="1"/>
  <c r="AB36" i="1"/>
  <c r="AD20" i="1" l="1"/>
  <c r="AC36" i="1"/>
  <c r="AD36" i="1" l="1"/>
  <c r="AF36" i="1" s="1"/>
  <c r="AF20" i="1"/>
  <c r="AF16" i="1" s="1"/>
</calcChain>
</file>

<file path=xl/sharedStrings.xml><?xml version="1.0" encoding="utf-8"?>
<sst xmlns="http://schemas.openxmlformats.org/spreadsheetml/2006/main" count="2316" uniqueCount="1393">
  <si>
    <t>PLANILHA DE 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</si>
  <si>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</si>
  <si>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</si>
  <si>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</si>
  <si>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</si>
  <si>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</si>
  <si>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</si>
  <si>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</si>
  <si>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</si>
  <si>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</si>
  <si>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</si>
  <si>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>M. O.</t>
  </si>
  <si>
    <t>MAT.</t>
  </si>
  <si>
    <t>SERVIÇOS PRELIMINARES E INDIRETOS</t>
  </si>
  <si>
    <t xml:space="preserve"> 1.1 </t>
  </si>
  <si>
    <t>CANTEIRO DE OBRAS</t>
  </si>
  <si>
    <t xml:space="preserve"> 1.1.1 </t>
  </si>
  <si>
    <t xml:space="preserve"> 02.02.150 </t>
  </si>
  <si>
    <t>CPOS/CDHU</t>
  </si>
  <si>
    <t>LOCAÇÃO DE CONTAINER TIPO DEPÓSITO - ÁREA MÍNIMA DE 13,80 M²</t>
  </si>
  <si>
    <t>UNMES</t>
  </si>
  <si>
    <t xml:space="preserve"> 1.1.2 </t>
  </si>
  <si>
    <t xml:space="preserve"> 11703 </t>
  </si>
  <si>
    <t>ORSE</t>
  </si>
  <si>
    <t>Barracão aberto para apoio à produção (carpintaria, central de armação, oficina, etc.) c/ tesouras, telha 4mm, piso em concreto desempolado</t>
  </si>
  <si>
    <t>m²</t>
  </si>
  <si>
    <t xml:space="preserve"> 1.1.3 </t>
  </si>
  <si>
    <t xml:space="preserve"> 4656 </t>
  </si>
  <si>
    <t>Locação de container - Banheiro com chuveiros e vasos - 4,30 x 2,30m</t>
  </si>
  <si>
    <t>mês</t>
  </si>
  <si>
    <t xml:space="preserve"> 1.1.4 </t>
  </si>
  <si>
    <t xml:space="preserve"> 012208 </t>
  </si>
  <si>
    <t>SBC</t>
  </si>
  <si>
    <t>BARRACAO PARA REFEITORIO EM OBRAS EM COMPENSADO</t>
  </si>
  <si>
    <t xml:space="preserve"> 1.1.5 </t>
  </si>
  <si>
    <t xml:space="preserve"> 95648 </t>
  </si>
  <si>
    <t>SINAPI</t>
  </si>
  <si>
    <t>KIT CAVALETE PARA MEDIÇÃO DE ÁGUA - ENTRADA INDIVIDUALIZADA, EM CPVC DN 28 MM (1"), PARA 1 MEDIDOR - FORNECIMENTO E INSTALAÇÃO (EXCLUSIVE HIDRÔMETRO). AF_03/2024</t>
  </si>
  <si>
    <t>UN</t>
  </si>
  <si>
    <t xml:space="preserve"> 1.1.6 </t>
  </si>
  <si>
    <t xml:space="preserve"> 95673 </t>
  </si>
  <si>
    <t>HIDRÔMETRO DN 1/2", 1,5 M3/H - FORNECIMENTO E INSTALAÇÃO. AF_03/2024</t>
  </si>
  <si>
    <t xml:space="preserve"> 1.1.7 </t>
  </si>
  <si>
    <t xml:space="preserve"> 101509 </t>
  </si>
  <si>
    <t>ENTRADA DE ENERGIA ELÉTRICA, AÉREA, TRIFÁSICA, COM CAIXA DE EMBUTIR, CABO DE 10 MM2 E DISJUNTOR DIN 50A (NÃO INCLUSO O POSTE DE CONCRETO). AF_07/2020_PS</t>
  </si>
  <si>
    <t xml:space="preserve"> 1.1.8 </t>
  </si>
  <si>
    <t xml:space="preserve"> 103689 </t>
  </si>
  <si>
    <t>FORNECIMENTO E INSTALAÇÃO DE PLACA DE OBRA COM CHAPA GALVANIZADA E ESTRUTURA DE MADEIRA. AF_03/2022_PS</t>
  </si>
  <si>
    <t xml:space="preserve"> 1.1.9 </t>
  </si>
  <si>
    <t xml:space="preserve"> 05.07.040 </t>
  </si>
  <si>
    <t>REMOÇÃO DE ENTULHO SEPARADO DE OBRA COM CAÇAMBA METÁLICA - TERRA, ALVENARIA, CONCRETO, ARGAMASSA, MADEIRA, PAPEL, PLÁSTICO OU METAL</t>
  </si>
  <si>
    <t>m³</t>
  </si>
  <si>
    <t xml:space="preserve"> 1.1.10 </t>
  </si>
  <si>
    <t xml:space="preserve"> 98459 </t>
  </si>
  <si>
    <t>TAPUME COM TELHA METÁLICA. AF_03/2024</t>
  </si>
  <si>
    <t xml:space="preserve"> 1.2 </t>
  </si>
  <si>
    <t>ADMINISTRAÇÃO LOCAL DA OBRA</t>
  </si>
  <si>
    <t xml:space="preserve"> 1.2.1 </t>
  </si>
  <si>
    <t xml:space="preserve"> 93565 </t>
  </si>
  <si>
    <t>ENGENHEIRO CIVIL DE OBRA JUNIOR COM ENCARGOS COMPLEMENTARES</t>
  </si>
  <si>
    <t>MES</t>
  </si>
  <si>
    <t xml:space="preserve"> 1.3 </t>
  </si>
  <si>
    <t>MOBILIZAÇÃO E DESMOBILIZAÇÃO</t>
  </si>
  <si>
    <t xml:space="preserve"> 1.3.1 </t>
  </si>
  <si>
    <t xml:space="preserve"> 012689 </t>
  </si>
  <si>
    <t>MOBILIZACAO E DESMOBILIZACAO DE CANTEIRO</t>
  </si>
  <si>
    <t xml:space="preserve"> 1.4 </t>
  </si>
  <si>
    <t>EQUIPAMENTOS DE APOIO</t>
  </si>
  <si>
    <t xml:space="preserve"> 1.4.1 </t>
  </si>
  <si>
    <t xml:space="preserve"> CPU1926 </t>
  </si>
  <si>
    <t>Próprio</t>
  </si>
  <si>
    <t>LOCACAO DE ANDAIME METALICO TIPO FACHADEIRO, PECAS COM APROXIMADAMENTE 1,20 M DE LARGURA E 2,0 M DE ALTURA, INCLUINDO DIAGONAIS EM X, BARRAS DE LIGACAO, SAPATAS E DEMAIS ITENS NECESSARIOS A MONTAGEM, INCLUSIVE MONTAGEM E DESMONTAGEM</t>
  </si>
  <si>
    <t>M2XMÊS</t>
  </si>
  <si>
    <t>FUNDAÇÃO</t>
  </si>
  <si>
    <t xml:space="preserve"> 2.1 </t>
  </si>
  <si>
    <t xml:space="preserve"> 99059 </t>
  </si>
  <si>
    <t>LOCAÇÃO CONVENCIONAL DE OBRA, UTILIZANDO GABARITO DE TÁBUAS CORRIDAS PONTALETADAS A CADA 2,00M -  2 UTILIZAÇÕES. AF_03/2024</t>
  </si>
  <si>
    <t>M</t>
  </si>
  <si>
    <t xml:space="preserve"> 2.2 </t>
  </si>
  <si>
    <t xml:space="preserve"> 90100 </t>
  </si>
  <si>
    <t>ESCAVAÇÃO MECANIZADA DE VALA COM PROF. ATÉ 1,5 M (MÉDIA MONTANTE E JUSANTE/UMA COMPOSIÇÃO POR TRECHO), RETROESCAV. (0,26 M3), LARG. DE 0,8 M A 1,5 M, EM SOLO DE 1A CATEGORIA, EM LOCAIS COM ALTO NÍVEL DE INTERFERÊNCIA. AF_02/2021</t>
  </si>
  <si>
    <t xml:space="preserve"> 2.3 </t>
  </si>
  <si>
    <t xml:space="preserve"> 93358 </t>
  </si>
  <si>
    <t>ESCAVAÇÃO MANUAL DE VALA COM PROFUNDIDADE MENOR OU IGUAL A 1,30 M. AF_02/2021</t>
  </si>
  <si>
    <t xml:space="preserve"> 2.4 </t>
  </si>
  <si>
    <t xml:space="preserve"> 100324 </t>
  </si>
  <si>
    <t>LASTRO COM MATERIAL GRANULAR (PEDRA BRITADA N.1 E PEDRA BRITADA N.2), APLICADO EM PISOS OU LAJES SOBRE SOLO, ESPESSURA DE *10 CM*. AF_01/2024</t>
  </si>
  <si>
    <t xml:space="preserve"> 2.5 </t>
  </si>
  <si>
    <t xml:space="preserve"> 96534 </t>
  </si>
  <si>
    <t>FABRICAÇÃO, MONTAGEM E DESMONTAGEM DE FÔRMA PARA BLOCO DE COROAMENTO, EM MADEIRA SERRADA, E=25 MM, 4 UTILIZAÇÕES. AF_01/2024</t>
  </si>
  <si>
    <t xml:space="preserve"> 2.6 </t>
  </si>
  <si>
    <t xml:space="preserve"> 96543 </t>
  </si>
  <si>
    <t>ARMAÇÃO DE BLOCO UTILIZANDO AÇO CA-60 DE 5 MM - MONTAGEM. AF_01/2024</t>
  </si>
  <si>
    <t>KG</t>
  </si>
  <si>
    <t xml:space="preserve"> 2.7 </t>
  </si>
  <si>
    <t xml:space="preserve"> 96544 </t>
  </si>
  <si>
    <t>ARMAÇÃO DE BLOCO UTILIZANDO AÇO CA-50 DE 6,3 MM - MONTAGEM. AF_01/2024</t>
  </si>
  <si>
    <t xml:space="preserve"> 2.8 </t>
  </si>
  <si>
    <t xml:space="preserve"> 96545 </t>
  </si>
  <si>
    <t>ARMAÇÃO DE BLOCO UTILIZANDO AÇO CA-50 DE 8 MM - MONTAGEM. AF_01/2024</t>
  </si>
  <si>
    <t xml:space="preserve"> 2.9 </t>
  </si>
  <si>
    <t xml:space="preserve"> 96546 </t>
  </si>
  <si>
    <t>ARMAÇÃO DE BLOCO UTILIZANDO AÇO CA-50 DE 10 MM - MONTAGEM. AF_01/2024</t>
  </si>
  <si>
    <t xml:space="preserve"> 2.10 </t>
  </si>
  <si>
    <t xml:space="preserve"> 104920 </t>
  </si>
  <si>
    <t>ARMAÇÃO DE BLOCO, SAPATA ISOLADA, VIGA BALDRAME E SAPATA CORRIDA UTILIZANDO AÇO CA-50 DE 12,5 MM - MONTAGEM. AF_01/2024</t>
  </si>
  <si>
    <t xml:space="preserve"> 2.11 </t>
  </si>
  <si>
    <t xml:space="preserve"> 104921 </t>
  </si>
  <si>
    <t>ARMAÇÃO DE BLOCO, SAPATA ISOLADA, VIGA BALDRAME E SAPATA CORRIDA UTILIZANDO AÇO CA-50 DE 16 MM - MONTAGEM. AF_01/2024</t>
  </si>
  <si>
    <t xml:space="preserve"> 2.12 </t>
  </si>
  <si>
    <t xml:space="preserve"> 96557 </t>
  </si>
  <si>
    <t>CONCRETAGEM DE BLOCO DE COROAMENTO OU VIGA BALDRAME, FCK 30 MPA, COM USO DE BOMBA - LANÇAMENTO, ADENSAMENTO E ACABAMENTO. AF_01/2024</t>
  </si>
  <si>
    <t xml:space="preserve"> 2.13 </t>
  </si>
  <si>
    <t xml:space="preserve"> 100574 </t>
  </si>
  <si>
    <t>ESPALHAMENTO DE MATERIAL COM TRATOR DE ESTEIRAS. AF_11/2019</t>
  </si>
  <si>
    <t xml:space="preserve"> 2.14 </t>
  </si>
  <si>
    <t xml:space="preserve"> 93382 </t>
  </si>
  <si>
    <t>REATERRO MANUAL DE VALAS, COM COMPACTADOR DE SOLOS DE PERCUSSÃO. AF_08/2023</t>
  </si>
  <si>
    <t xml:space="preserve"> 2.15 </t>
  </si>
  <si>
    <t xml:space="preserve"> 98557 </t>
  </si>
  <si>
    <t>IMPERMEABILIZAÇÃO DE SUPERFÍCIE COM EMULSÃO ASFÁLTICA, 2 DEMÃOS. AF_09/2023</t>
  </si>
  <si>
    <t xml:space="preserve"> 2.16 </t>
  </si>
  <si>
    <t xml:space="preserve"> 000128 </t>
  </si>
  <si>
    <t>CONTROLE TECNOLOGICO DE CONCRETOS</t>
  </si>
  <si>
    <t>ESTRUTURA</t>
  </si>
  <si>
    <t xml:space="preserve"> 3.1 </t>
  </si>
  <si>
    <t>PILARES</t>
  </si>
  <si>
    <t xml:space="preserve"> 3.1.1 </t>
  </si>
  <si>
    <t xml:space="preserve"> 92423 </t>
  </si>
  <si>
    <t>MONTAGEM E DESMONTAGEM DE FÔRMA DE PILARES RETANGULARES E ESTRUTURAS SIMILARES, PÉ-DIREITO SIMPLES, EM CHAPA DE MADEIRA COMPENSADA RESINADA, 6 UTILIZAÇÕES. AF_09/2020</t>
  </si>
  <si>
    <t xml:space="preserve"> 3.1.2 </t>
  </si>
  <si>
    <t xml:space="preserve"> 92762 </t>
  </si>
  <si>
    <t>ARMAÇÃO DE PILAR OU VIGA DE ESTRUTURA CONVENCIONAL DE CONCRETO ARMADO UTILIZANDO AÇO CA-50 DE 10,0 MM - MONTAGEM. AF_06/2022</t>
  </si>
  <si>
    <t xml:space="preserve"> 3.1.3 </t>
  </si>
  <si>
    <t xml:space="preserve"> 92763 </t>
  </si>
  <si>
    <t>ARMAÇÃO DE PILAR OU VIGA DE ESTRUTURA CONVENCIONAL DE CONCRETO ARMADO UTILIZANDO AÇO CA-50 DE 12,5 MM - MONTAGEM. AF_06/2022</t>
  </si>
  <si>
    <t xml:space="preserve"> 3.1.4 </t>
  </si>
  <si>
    <t xml:space="preserve"> 92764 </t>
  </si>
  <si>
    <t>ARMAÇÃO DE PILAR OU VIGA DE ESTRUTURA CONVENCIONAL DE CONCRETO ARMADO UTILIZANDO AÇO CA-50 DE 16,0 MM - MONTAGEM. AF_06/2022</t>
  </si>
  <si>
    <t xml:space="preserve"> 3.1.5 </t>
  </si>
  <si>
    <t xml:space="preserve"> 92759 </t>
  </si>
  <si>
    <t>ARMAÇÃO DE PILAR OU VIGA DE ESTRUTURA CONVENCIONAL DE CONCRETO ARMADO UTILIZANDO AÇO CA-60 DE 5,0 MM - MONTAGEM. AF_06/2022</t>
  </si>
  <si>
    <t xml:space="preserve"> 3.1.6 </t>
  </si>
  <si>
    <t xml:space="preserve"> CPU2284 </t>
  </si>
  <si>
    <t>CONCRETAGEM DE PILARES, FCK = 30 MPA, COM USO DE BOMBA - LANÇAMENTO, ADENSAMENTO E ACABAMENTO. AF_02/2022_PS</t>
  </si>
  <si>
    <t xml:space="preserve"> 3.1.7 </t>
  </si>
  <si>
    <t xml:space="preserve"> 3.2 </t>
  </si>
  <si>
    <t>VIGAS</t>
  </si>
  <si>
    <t xml:space="preserve"> 3.2.1 </t>
  </si>
  <si>
    <t xml:space="preserve"> 92460 </t>
  </si>
  <si>
    <t>MONTAGEM E DESMONTAGEM DE FÔRMA DE VIGA, ESCORAMENTO METÁLICO, PÉ-DIREITO SIMPLES, EM CHAPA DE MADEIRA RESINADA, 6 UTILIZAÇÕES. AF_09/2020</t>
  </si>
  <si>
    <t xml:space="preserve"> 3.2.2 </t>
  </si>
  <si>
    <t xml:space="preserve"> 92760 </t>
  </si>
  <si>
    <t>ARMAÇÃO DE PILAR OU VIGA DE ESTRUTURA CONVENCIONAL DE CONCRETO ARMADO UTILIZANDO AÇO CA-50 DE 6,3 MM - MONTAGEM. AF_06/2022</t>
  </si>
  <si>
    <t xml:space="preserve"> 3.2.3 </t>
  </si>
  <si>
    <t xml:space="preserve"> 92761 </t>
  </si>
  <si>
    <t>ARMAÇÃO DE PILAR OU VIGA DE ESTRUTURA CONVENCIONAL DE CONCRETO ARMADO UTILIZANDO AÇO CA-50 DE 8,0 MM - MONTAGEM. AF_06/2022</t>
  </si>
  <si>
    <t xml:space="preserve"> 3.2.4 </t>
  </si>
  <si>
    <t xml:space="preserve"> 3.2.5 </t>
  </si>
  <si>
    <t xml:space="preserve"> 3.2.6 </t>
  </si>
  <si>
    <t xml:space="preserve"> 3.2.7 </t>
  </si>
  <si>
    <t xml:space="preserve"> 92765 </t>
  </si>
  <si>
    <t>ARMAÇÃO DE PILAR OU VIGA DE ESTRUTURA CONVENCIONAL DE CONCRETO ARMADO UTILIZANDO AÇO CA-50 DE 20,0 MM - MONTAGEM. AF_06/2022</t>
  </si>
  <si>
    <t xml:space="preserve"> 3.2.8 </t>
  </si>
  <si>
    <t xml:space="preserve"> 3.2.9 </t>
  </si>
  <si>
    <t xml:space="preserve"> CPU2283 </t>
  </si>
  <si>
    <t>CONCRETAGEM DE VIGAS E LAJES, FCK=30 MPA, PARA LAJES MACIÇAS OU NERVURADAS COM USO DE BOMBA - LANÇAMENTO, ADENSAMENTO E ACABAMENTO.</t>
  </si>
  <si>
    <t xml:space="preserve"> 3.2.10 </t>
  </si>
  <si>
    <t xml:space="preserve"> 3.3 </t>
  </si>
  <si>
    <t>LAJES</t>
  </si>
  <si>
    <t xml:space="preserve"> 3.3.1 </t>
  </si>
  <si>
    <t xml:space="preserve"> 92515 </t>
  </si>
  <si>
    <t>MONTAGEM E DESMONTAGEM DE FÔRMA DE LAJE MACIÇA, PÉ-DIREITO DUPLO, EM CHAPA DE MADEIRA COMPENSADA RESINADA, 6 UTILIZAÇÕES. AF_09/2020</t>
  </si>
  <si>
    <t xml:space="preserve"> 3.3.2 </t>
  </si>
  <si>
    <t xml:space="preserve"> 92768 </t>
  </si>
  <si>
    <t>ARMAÇÃO DE LAJE DE ESTRUTURA CONVENCIONAL DE CONCRETO ARMADO UTILIZANDO AÇO CA-60 DE 5,0 MM - MONTAGEM. AF_06/2022</t>
  </si>
  <si>
    <t xml:space="preserve"> 3.3.3 </t>
  </si>
  <si>
    <t xml:space="preserve"> 92769 </t>
  </si>
  <si>
    <t>ARMAÇÃO DE LAJE DE ESTRUTURA CONVENCIONAL DE CONCRETO ARMADO UTILIZANDO AÇO CA-50 DE 6,3 MM - MONTAGEM. AF_06/2022</t>
  </si>
  <si>
    <t xml:space="preserve"> 3.3.4 </t>
  </si>
  <si>
    <t xml:space="preserve"> 92770 </t>
  </si>
  <si>
    <t>ARMAÇÃO DE LAJE DE ESTRUTURA CONVENCIONAL DE CONCRETO ARMADO UTILIZANDO AÇO CA-50 DE 8,0 MM - MONTAGEM. AF_06/2022</t>
  </si>
  <si>
    <t xml:space="preserve"> 3.3.5 </t>
  </si>
  <si>
    <t xml:space="preserve"> 92771 </t>
  </si>
  <si>
    <t>ARMAÇÃO DE LAJE DE ESTRUTURA CONVENCIONAL DE CONCRETO ARMADO UTILIZANDO AÇO CA-50 DE 10,0 MM - MONTAGEM. AF_06/2022</t>
  </si>
  <si>
    <t xml:space="preserve"> 3.3.6 </t>
  </si>
  <si>
    <t xml:space="preserve"> 92773 </t>
  </si>
  <si>
    <t>ARMAÇÃO DE LAJE DE ESTRUTURA CONVENCIONAL DE CONCRETO ARMADO UTILIZANDO AÇO CA-50 DE 16,0 MM - MONTAGEM. AF_06/2022</t>
  </si>
  <si>
    <t xml:space="preserve"> 3.3.7 </t>
  </si>
  <si>
    <t xml:space="preserve"> 3.3.8 </t>
  </si>
  <si>
    <t xml:space="preserve"> 3.3.9 </t>
  </si>
  <si>
    <t xml:space="preserve"> CPU2101 </t>
  </si>
  <si>
    <t>Laje pré-fabricada unidirecional em viga treliçada/lajota em EPS LT 12 (8 + 4), exceto capa de concreto</t>
  </si>
  <si>
    <t xml:space="preserve"> 3.3.10 </t>
  </si>
  <si>
    <t xml:space="preserve"> CPU2100 </t>
  </si>
  <si>
    <t>Laje pré-fabricada unidirecional em viga treliçada/lajota em EPS LT 16 (12 + 4), exceto capa de concreto</t>
  </si>
  <si>
    <t xml:space="preserve"> 3.3.11 </t>
  </si>
  <si>
    <t xml:space="preserve"> 101792 </t>
  </si>
  <si>
    <t>ESCORAMENTO DE FÔRMAS DE LAJE EM MADEIRA NÃO APARELHADA, PÉ-DIREITO SIMPLES, INCLUSO TRAVAMENTO, 4 UTILIZAÇÕES. AF_09/2020</t>
  </si>
  <si>
    <t xml:space="preserve"> 3.4 </t>
  </si>
  <si>
    <t>BASE RESERVATÓRIO</t>
  </si>
  <si>
    <t xml:space="preserve"> 3.4.1 </t>
  </si>
  <si>
    <t xml:space="preserve"> 97103 </t>
  </si>
  <si>
    <t>EXECUÇÃO DE RADIER, ESPESSURA DE 20 CM, FCK = 30 MPA, COM USO DE FORMAS EM MADEIRA SERRADA. AF_09/2021</t>
  </si>
  <si>
    <t>ALVENARIA, VEDAÇÕES E DIVISÓRIAS</t>
  </si>
  <si>
    <t xml:space="preserve"> 4.1 </t>
  </si>
  <si>
    <t>ALVENARIA DE VEDAÇÃO</t>
  </si>
  <si>
    <t xml:space="preserve"> 4.1.1 </t>
  </si>
  <si>
    <t xml:space="preserve"> 103322 </t>
  </si>
  <si>
    <t>ALVENARIA DE VEDAÇÃO DE BLOCOS CERÂMICOS FURADOS NA VERTICAL DE 9X19X39 CM (ESPESSURA 9 CM) E ARGAMASSA DE ASSENTAMENTO COM PREPARO EM BETONEIRA. AF_12/2021</t>
  </si>
  <si>
    <t xml:space="preserve"> 4.1.2 </t>
  </si>
  <si>
    <t xml:space="preserve"> 103324 </t>
  </si>
  <si>
    <t>ALVENARIA DE VEDAÇÃO DE BLOCOS CERÂMICOS FURADOS NA VERTICAL DE 14X19X39 CM (ESPESSURA 14 CM) E ARGAMASSA DE ASSENTAMENTO COM PREPARO EM BETONEIRA. AF_12/2021</t>
  </si>
  <si>
    <t xml:space="preserve"> 4.1.3 </t>
  </si>
  <si>
    <t xml:space="preserve"> 10783 </t>
  </si>
  <si>
    <t>Cobogo de cimento (elemento vazado, circular), 30 x 30 x 5cm, assentado com argamassa de cimento e areia</t>
  </si>
  <si>
    <t xml:space="preserve"> 4.1.4 </t>
  </si>
  <si>
    <t xml:space="preserve"> 93191 </t>
  </si>
  <si>
    <t>VERGA MOLDADA IN LOCO COM UTILIZAÇÃO DE BLOCOS CANALETA, ESPESSURA DE *20* CM. AF_03/2024</t>
  </si>
  <si>
    <t xml:space="preserve"> 4.1.5 </t>
  </si>
  <si>
    <t xml:space="preserve"> 93199 </t>
  </si>
  <si>
    <t>CONTRAVERGA MOLDADA IN LOCO COM UTILIZAÇÃO DE BLOCOS CANALETA, ESPESSURA DE *20* CM. AF_03/2024</t>
  </si>
  <si>
    <t xml:space="preserve"> 4.1.6 </t>
  </si>
  <si>
    <t xml:space="preserve"> 93200 </t>
  </si>
  <si>
    <t>FIXAÇÃO (ENCUNHAMENTO) DE ALVENARIA DE VEDAÇÃO COM ARGAMASSA APLICADA COM BISNAGA. AF_03/2024</t>
  </si>
  <si>
    <t xml:space="preserve"> 4.2 </t>
  </si>
  <si>
    <t>DRYWALL</t>
  </si>
  <si>
    <t xml:space="preserve"> 4.2.1 </t>
  </si>
  <si>
    <t xml:space="preserve"> CPU1942 </t>
  </si>
  <si>
    <t>PAREDE COM SISTEMA EM CHAPAS DE GESSO RU PARA DRYWALL, USO INTERNO, COM DUAS FACES SIMPLES E ESTRUTURA METÁLICA COM GUIAS SIMPLES PARA PAREDES COM ÁREA LÍQUIDA MAIOR OU IGUAL A 6 M2, COM VÃOS. AF_07/2023_PS</t>
  </si>
  <si>
    <t xml:space="preserve"> 4.2.2 </t>
  </si>
  <si>
    <t xml:space="preserve"> CPU2285 </t>
  </si>
  <si>
    <t>PAREDE COM SISTEMA EM CHAPAS DE GESSO ST PARA DRYWALL COM ISOLAMENTO ACUSTICO, USO INTERNO, COM DUAS FACES SIMPLES E ESTRUTURA METÁLICA COM GUIAS SIMPLES PARA PAREDES COM ÁREA LÍQUIDA MAIOR OU IGUAL A 6 M2, COM VÃOS.</t>
  </si>
  <si>
    <t xml:space="preserve"> 4.2.3 </t>
  </si>
  <si>
    <t xml:space="preserve"> CPU2286 </t>
  </si>
  <si>
    <t>PAREDE COM SISTEMA EM CHAPAS DE GESSO RU PARA DRYWALL COM ISOLAMENTO ACUSTICO, USO INTERNO, COM DUAS FACES SIMPLES E ESTRUTURA METÁLICA COM GUIAS SIMPLES PARA PAREDES COM ÁREA LÍQUIDA MAIOR OU IGUAL A 6 M2, COM VÃOS.</t>
  </si>
  <si>
    <t xml:space="preserve"> 4.2.4 </t>
  </si>
  <si>
    <t xml:space="preserve"> 96374 </t>
  </si>
  <si>
    <t>INSTALAÇÃO DE REFORÇO DE MADEIRA EM PAREDE DRYWALL. AF_07/2023</t>
  </si>
  <si>
    <t xml:space="preserve"> 4.3 </t>
  </si>
  <si>
    <t>DIVISÓRIAS</t>
  </si>
  <si>
    <t xml:space="preserve"> 4.3.1 </t>
  </si>
  <si>
    <t xml:space="preserve"> 102257 </t>
  </si>
  <si>
    <t>DIVISORIA SANITÁRIA, TIPO CABINE, EM PAINEL DE GRANILITE, ESP = 3CM, ASSENTADO COM ARGAMASSA COLANTE AC III-E, EXCLUSIVE FERRAGENS. AF_01/2021</t>
  </si>
  <si>
    <t xml:space="preserve"> 4.3.2 </t>
  </si>
  <si>
    <t xml:space="preserve"> 4065 </t>
  </si>
  <si>
    <t>Divisoria Naval (painel com vidro), e=40mm, com perfis em aço - fornecimento e aplicação - Rev 02</t>
  </si>
  <si>
    <t xml:space="preserve"> 4.3.3 </t>
  </si>
  <si>
    <t xml:space="preserve"> 120220 </t>
  </si>
  <si>
    <t>LAMBRI CHAPA ALUMINIO ANODIZADO EM PAREDES</t>
  </si>
  <si>
    <t>COBERTURA</t>
  </si>
  <si>
    <t xml:space="preserve"> 5.1 </t>
  </si>
  <si>
    <t xml:space="preserve"> 5.1.1 </t>
  </si>
  <si>
    <t xml:space="preserve"> 100776 </t>
  </si>
  <si>
    <t>ESTRUTURA TRELIÇADA DE COBERTURA, TIPO ARCO, COM LIGAÇÕES PARAFUSADAS, INCLUSOS PERFIS METÁLICOS, CHAPAS METÁLICAS, MÃO DE OBRA E TRANSPORTE COM GUINDASTE - FORNECIMENTO E INSTALAÇÃO. AF_01/2020_PSA</t>
  </si>
  <si>
    <t xml:space="preserve"> 5.1.2 </t>
  </si>
  <si>
    <t xml:space="preserve"> 100383 </t>
  </si>
  <si>
    <t>FABRICAÇÃO E INSTALAÇÃO DE PONTALETES DE MADEIRA NÃO APARELHADA PARA TELHADOS COM ATÉ 2 ÁGUAS E COM TELHA ONDULADA DE FIBROCIMENTO, ALUMÍNIO OU PLÁSTICA EM EDIFÍCIO RESIDENCIAL DE MÚLTIPLOS PAVIMENTOS, INCLUSO TRANSPORTE VERTICAL. AF_07/2019</t>
  </si>
  <si>
    <t xml:space="preserve"> 5.1.3 </t>
  </si>
  <si>
    <t xml:space="preserve"> 92543 </t>
  </si>
  <si>
    <t>TRAMA DE MADEIRA COMPOSTA POR TERÇAS PARA TELHADOS DE ATÉ 2 ÁGUAS PARA TELHA ONDULADA DE FIBROCIMENTO, METÁLICA, PLÁSTICA OU TERMOACÚSTICA, INCLUSO TRANSPORTE VERTICAL. AF_07/2019</t>
  </si>
  <si>
    <t xml:space="preserve"> 5.2 </t>
  </si>
  <si>
    <t>TELHAMENTO</t>
  </si>
  <si>
    <t xml:space="preserve"> 5.2.1 </t>
  </si>
  <si>
    <t xml:space="preserve"> 94207 </t>
  </si>
  <si>
    <t>TELHAMENTO COM TELHA ONDULADA DE FIBROCIMENTO E = 6 MM, COM RECOBRIMENTO LATERAL DE 1/4 DE ONDA PARA TELHADO COM INCLINAÇÃO MAIOR QUE 10°, COM ATÉ 2 ÁGUAS, INCLUSO IÇAMENTO. AF_07/2019</t>
  </si>
  <si>
    <t xml:space="preserve"> 5.2.2 </t>
  </si>
  <si>
    <t xml:space="preserve"> 100113 </t>
  </si>
  <si>
    <t>COBERTURA EM CHAPA POLICARBONATO ALVEOLAR 10mm</t>
  </si>
  <si>
    <t xml:space="preserve"> 5.3 </t>
  </si>
  <si>
    <t>COMPLEMENTOS</t>
  </si>
  <si>
    <t xml:space="preserve"> 5.3.1 </t>
  </si>
  <si>
    <t xml:space="preserve"> 94229 </t>
  </si>
  <si>
    <t>CALHA EM CHAPA DE AÇO GALVANIZADO NÚMERO 24, DESENVOLVIMENTO DE 100 CM, INCLUSO TRANSPORTE VERTICAL. AF_07/2019</t>
  </si>
  <si>
    <t xml:space="preserve"> 5.3.2 </t>
  </si>
  <si>
    <t xml:space="preserve"> 94231 </t>
  </si>
  <si>
    <t>RUFO EM CHAPA DE AÇO GALVANIZADO NÚMERO 24, CORTE DE 25 CM, INCLUSO TRANSPORTE VERTICAL. AF_07/2019</t>
  </si>
  <si>
    <t xml:space="preserve"> 5.3.3 </t>
  </si>
  <si>
    <t xml:space="preserve"> 94451 </t>
  </si>
  <si>
    <t>CUMEEIRA PARA TELHA DE FIBROCIMENTO ESTRUTURAL E = 6 MM, INCLUSO ACESSÓRIOS DE FIXAÇÃO E IÇAMENTO. AF_07/2019</t>
  </si>
  <si>
    <t>IMPERMEABILIZAÇÃO</t>
  </si>
  <si>
    <t xml:space="preserve"> 6.1 </t>
  </si>
  <si>
    <t xml:space="preserve"> 98556 </t>
  </si>
  <si>
    <t>IMPERMEABILIZIMPERMEABILIZAÇÃO DE SUPERFÍCIE COM ARGAMASSA POLIMÉRICA / MEMBRANA ACRÍLICA, 4 DEMÃOS, REFORÇADA COM VÉU DE POLIÉSTER (MAV). AF_09/2023</t>
  </si>
  <si>
    <t xml:space="preserve"> 6.2 </t>
  </si>
  <si>
    <t xml:space="preserve"> 98555 </t>
  </si>
  <si>
    <t>IMPERMEABILIZAÇÃO DE SUPERFÍCIE COM ARGAMASSA POLIMÉRICA / MEMBRANA ACRÍLICA, 3 DEMÃOS. AF_09/2023</t>
  </si>
  <si>
    <t xml:space="preserve"> 6.3 </t>
  </si>
  <si>
    <t xml:space="preserve"> 98565 </t>
  </si>
  <si>
    <t>PROTEÇÃO MECÂNICA DE SUPERFICIE HORIZONTAL COM ARGAMASSA DE CIMENTO E AREIA, TRAÇO 1:3, E=3CM. AF_09/2023</t>
  </si>
  <si>
    <t>ESQUADRIAS</t>
  </si>
  <si>
    <t xml:space="preserve"> 7.1 </t>
  </si>
  <si>
    <t>ESQUADRIAS DE MADEIRA</t>
  </si>
  <si>
    <t xml:space="preserve"> 7.1.1 </t>
  </si>
  <si>
    <t>PORTAS DE MADEIRA</t>
  </si>
  <si>
    <t xml:space="preserve"> 7.1.1.1 </t>
  </si>
  <si>
    <t xml:space="preserve"> 90844 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</si>
  <si>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</si>
  <si>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 xml:space="preserve"> 7.1.1.2 </t>
  </si>
  <si>
    <t xml:space="preserve"> 90843 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</si>
  <si>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</si>
  <si>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 xml:space="preserve"> 7.1.1.3 </t>
  </si>
  <si>
    <t xml:space="preserve"> 23.08.242 </t>
  </si>
  <si>
    <t>PORTA LISA DE CORRER SUSPENSA EM MADEIRA COM BATENTE</t>
  </si>
  <si>
    <t xml:space="preserve"> 7.1.1.4 </t>
  </si>
  <si>
    <t xml:space="preserve"> 110016 </t>
  </si>
  <si>
    <t>PORTA COMPLETA MADEIRA 2 FL.1,60x2,10m LISA FER.VAI-E-VEM</t>
  </si>
  <si>
    <t xml:space="preserve"> 7.1.1.5 </t>
  </si>
  <si>
    <t xml:space="preserve"> 110264 </t>
  </si>
  <si>
    <t>PORTA COMPLETA MADEIRA 1 FL.1,20x2,10m CORRER-MADEIRA E VIDRO</t>
  </si>
  <si>
    <t xml:space="preserve"> 7.2 </t>
  </si>
  <si>
    <t>ESQUADRIAS DE ALUMÍNIO</t>
  </si>
  <si>
    <t xml:space="preserve"> 7.2.1 </t>
  </si>
  <si>
    <t>PORTAS DE ALUMÍNIO</t>
  </si>
  <si>
    <t xml:space="preserve"> 7.2.1.1 </t>
  </si>
  <si>
    <t xml:space="preserve"> 91338 </t>
  </si>
  <si>
    <t>PORTA DE ALUMÍNIO DE ABRIR COM LAMBRI, COM GUARNIÇÃO, FIXAÇÃO COM PARAFUSOS - FORNECIMENTO E INSTALAÇÃO. AF_12/2019</t>
  </si>
  <si>
    <t xml:space="preserve"> 7.2.1.2 </t>
  </si>
  <si>
    <t xml:space="preserve"> 25.02.110 </t>
  </si>
  <si>
    <t>PORTA VENEZIANA DE ABRIR EM ALUMÍNIO, SOB MEDIDA</t>
  </si>
  <si>
    <t xml:space="preserve"> 7.2.1.3 </t>
  </si>
  <si>
    <t xml:space="preserve"> 14.003.0205-0 </t>
  </si>
  <si>
    <t>EMOP</t>
  </si>
  <si>
    <t>PORTA DE ALUMINIO ANODIZADO AO NATURAL,EM 2 FOLHAS DE ABRIR, TENDO 1 CONTRAPINAZIO DIVIDINDO A ESQUADRIA EM 2 VAZIOS PARA VIDRO,EM PERFIS SERIE 25,EXCLUSIVE FECHADURA.FORNECIMENTO E COLOCACAO</t>
  </si>
  <si>
    <t xml:space="preserve"> 7.2.1.4 </t>
  </si>
  <si>
    <t xml:space="preserve"> 24.02.460 </t>
  </si>
  <si>
    <t>PORTA DE ABRIR EM TELA ONDULADA DE AÇO GALVANIZADO, COMPLETA</t>
  </si>
  <si>
    <t xml:space="preserve"> 7.2.1.5 </t>
  </si>
  <si>
    <t xml:space="preserve"> 112370 </t>
  </si>
  <si>
    <t>PORTA ALUMINIO ANODIZADO NATURAL 1 FOLHA DE ABRIR</t>
  </si>
  <si>
    <t xml:space="preserve"> 7.2.1.6 </t>
  </si>
  <si>
    <t xml:space="preserve"> 12220 </t>
  </si>
  <si>
    <t>Portão/porta em alumínio cor N/B/P, de abrir, 02 fls, vazado, em tubo quadrado 3"x1.1/2" horizontais e engradado e 1.1/2"x1.1/2" verticais, com espaçamento de 12cm.</t>
  </si>
  <si>
    <t xml:space="preserve"> 7.2.2 </t>
  </si>
  <si>
    <t>JANELAS DE ALUMÍNIO</t>
  </si>
  <si>
    <t xml:space="preserve"> 7.2.2.1 </t>
  </si>
  <si>
    <t xml:space="preserve"> 94569 </t>
  </si>
  <si>
    <t>JANELA DE ALUMÍNIO TIPO MAXIM-AR, COM VIDROS, BATENTE E FERRAGENS. EXCLUSIVE ALIZAR, ACABAMENTO E CONTRAMARCO. FORNECIMENTO E INSTALAÇÃO. AF_12/2019</t>
  </si>
  <si>
    <t xml:space="preserve"> 7.2.2.2 </t>
  </si>
  <si>
    <t xml:space="preserve"> 94573 </t>
  </si>
  <si>
    <t>JANELA DE ALUMÍNIO DE CORRER COM 4 FOLHAS PARA VIDROS, COM VIDROS, BATENTE, ACABAMENTO COM ACETATO OU BRILHANTE E FERRAGENS. EXCLUSIVE ALIZAR E CONTRAMARCO. FORNECIMENTO E INSTALAÇÃO. AF_12/2019</t>
  </si>
  <si>
    <t xml:space="preserve"> 7.2.2.3 </t>
  </si>
  <si>
    <t xml:space="preserve"> 94570 </t>
  </si>
  <si>
    <t>JANELA DE ALUMÍNIO DE CORRER COM 2 FOLHAS PARA VIDROS, COM VIDROS, BATENTE, ACABAMENTO COM ACETATO OU BRILHANTE E FERRAGENS. EXCLUSIVE ALIZAR E CONTRAMARCO. FORNECIMENTO E INSTALAÇÃO. AF_12/2019</t>
  </si>
  <si>
    <t xml:space="preserve"> 7.3 </t>
  </si>
  <si>
    <t>ESQUADRIAS METÁLICAS</t>
  </si>
  <si>
    <t xml:space="preserve"> 7.3.1 </t>
  </si>
  <si>
    <t>PORTAS METÁLICAS</t>
  </si>
  <si>
    <t xml:space="preserve"> 7.3.1.1 </t>
  </si>
  <si>
    <t xml:space="preserve"> 12098 </t>
  </si>
  <si>
    <t>Porta corta fogo, de abrir, 02 folhas, em chapa de aço galvanizado nº24, batente em chapa nº18, classe 90, isolante em manta cerâmica incombustível e=5cm,dobradiças tipo helicoidal em aço 1010/1020, e fechadura reversível sem chave</t>
  </si>
  <si>
    <t xml:space="preserve"> 7.4 </t>
  </si>
  <si>
    <t>ACESSÓRIOS</t>
  </si>
  <si>
    <t xml:space="preserve"> 7.4.1 </t>
  </si>
  <si>
    <t xml:space="preserve"> 28.20.650 </t>
  </si>
  <si>
    <t>PUXADOR DUPLO EM AÇO INOXIDÁVEL, PARA PORTA DE MADEIRA, ALUMÍNIO OU VIDRO, DE 350 MM</t>
  </si>
  <si>
    <t xml:space="preserve"> 7.4.2 </t>
  </si>
  <si>
    <t xml:space="preserve"> 13110 </t>
  </si>
  <si>
    <t>Barra de apoio, reta, fixa, em aço inox, l=40cm, d=1 1/4", Jackwal ou similar</t>
  </si>
  <si>
    <t>un</t>
  </si>
  <si>
    <t xml:space="preserve"> 7.4.3 </t>
  </si>
  <si>
    <t xml:space="preserve"> 112597 </t>
  </si>
  <si>
    <t>ALIZAR ALUMINIO PINTURA ELETROSTATICA BRANCA</t>
  </si>
  <si>
    <t xml:space="preserve"> 7.4.4 </t>
  </si>
  <si>
    <t xml:space="preserve"> 140560 </t>
  </si>
  <si>
    <t>MOLA AEREA COM CALHA/BRACO DESLIZANTE</t>
  </si>
  <si>
    <t xml:space="preserve"> 7.4.5 </t>
  </si>
  <si>
    <t xml:space="preserve"> 28.01.550 </t>
  </si>
  <si>
    <t>FECHADURA COM MAÇANETA TIPO ALAVANCA EM AÇO INOXIDÁVEL, PARA PORTA EXTERNA</t>
  </si>
  <si>
    <t xml:space="preserve"> 7.4.6 </t>
  </si>
  <si>
    <t xml:space="preserve"> 100709 </t>
  </si>
  <si>
    <t>DOBRADIÇA EM AÇO/FERRO, 3" X 21/2", E=1,9 A 2MM, SEN ANEL, CROMADO OU ZINCADO, TAMPA BOLA, COM PARAFUSOS. AF_12/2019</t>
  </si>
  <si>
    <t xml:space="preserve"> 7.4.7 </t>
  </si>
  <si>
    <t xml:space="preserve"> 110108 </t>
  </si>
  <si>
    <t>GUICHE COM REQUADRO EM MADEIRA DE LEI - VASADO</t>
  </si>
  <si>
    <t xml:space="preserve"> 7.4.8 </t>
  </si>
  <si>
    <t xml:space="preserve"> 100705 </t>
  </si>
  <si>
    <t>TARJETA TIPO LIVRE/OCUPADO PARA PORTA DE BANHEIRO. AF_12/2019</t>
  </si>
  <si>
    <t xml:space="preserve"> 7.4.9 </t>
  </si>
  <si>
    <t xml:space="preserve"> 111700 </t>
  </si>
  <si>
    <t>ESCADA MARINHEIRO PERFIL 1.1/2"" DE ACO COM GUARDA CORPO</t>
  </si>
  <si>
    <t>REVESTIMENTO DE PAREDE</t>
  </si>
  <si>
    <t xml:space="preserve"> 8.1 </t>
  </si>
  <si>
    <t>REVESTIMENTO ARGAMASSADO</t>
  </si>
  <si>
    <t xml:space="preserve"> 8.1.1 </t>
  </si>
  <si>
    <t xml:space="preserve"> 87905 </t>
  </si>
  <si>
    <t>CHAPISCO APLICADO EM ALVENARIA (COM PRESENÇA DE VÃOS) E ESTRUTURAS DE CONCRETO DE FACHADA, COM COLHER DE PEDREIRO.  ARGAMASSA TRAÇO 1:3 COM PREPARO EM BETONEIRA 400L. AF_10/2022</t>
  </si>
  <si>
    <t xml:space="preserve"> 8.1.2 </t>
  </si>
  <si>
    <t xml:space="preserve"> 104958 </t>
  </si>
  <si>
    <t>MASSA ÚNICA, EM ARGAMASSA TRAÇO 1:2:8 PREPARO MECÂNICO, APLICADA MANUALMENTE EM PAREDES INTERNAS DE AMBIENTES COM ÁREA MAIOR QUE 10M², E = 10MM, COM TALISCAS. AF_03/2024</t>
  </si>
  <si>
    <t xml:space="preserve"> 8.1.3 </t>
  </si>
  <si>
    <t xml:space="preserve"> 87553 </t>
  </si>
  <si>
    <t>EMBOÇO, EM ARGAMASSA TRAÇO 1:2:8, PREPARO MECÂNICO, APLICADO MANUALMENTE EM PAREDES INTERNAS DE AMBIENTES COM ÁREA MAIOR QUE 10M², E = 10MM, COM TALISCAS. AF_03/2024</t>
  </si>
  <si>
    <t xml:space="preserve"> 8.2 </t>
  </si>
  <si>
    <t>REVESTIMENTO CERÂMICO</t>
  </si>
  <si>
    <t xml:space="preserve"> 8.2.1 </t>
  </si>
  <si>
    <t xml:space="preserve"> 104611 </t>
  </si>
  <si>
    <t>REVESTIMENTO CERÂMICO PARA PAREDES INTERNAS COM PLACAS TIPO ESMALTADA EXTRA DE DIMENSÕES 60X60 CM APLICADAS NA ALTURA INTEIRA DAS PAREDES. AF_02/2023_PE</t>
  </si>
  <si>
    <t>REVESTIMENTO DE PISO INTERNO</t>
  </si>
  <si>
    <t xml:space="preserve"> 9.1 </t>
  </si>
  <si>
    <t xml:space="preserve"> 9.1.1 </t>
  </si>
  <si>
    <t xml:space="preserve"> 94995 </t>
  </si>
  <si>
    <t>EXECUÇÃO DE PASSEIO (CALÇADA) OU PISO DE CONCRETO COM CONCRETO MOLDADO IN LOCO, USINADO, ACABAMENTO CONVENCIONAL, ESPESSURA 8 CM, ARMADO. AF_08/2022</t>
  </si>
  <si>
    <t xml:space="preserve"> 9.1.2 </t>
  </si>
  <si>
    <t xml:space="preserve"> 2180 </t>
  </si>
  <si>
    <t>Regularização de base para revest. de pisos com arg. traço t4, esp. média = 2,5cm</t>
  </si>
  <si>
    <t xml:space="preserve"> 9.2 </t>
  </si>
  <si>
    <t>GRANILITE</t>
  </si>
  <si>
    <t xml:space="preserve"> 9.2.1 </t>
  </si>
  <si>
    <t xml:space="preserve"> 10168 </t>
  </si>
  <si>
    <t>Piso alta resistencia, colorido, e=10mm, aplicado com juntas, polido até o esmeril 400 e encerado</t>
  </si>
  <si>
    <t xml:space="preserve"> 9.2.2 </t>
  </si>
  <si>
    <t xml:space="preserve"> 12623 </t>
  </si>
  <si>
    <t>Piso alta resistência ou industrial de 12 mm, comum, cor cinza, com juntas plásticas, sem polimento, ecclusive argamassa de regularização, aplicado</t>
  </si>
  <si>
    <t xml:space="preserve"> 9.3 </t>
  </si>
  <si>
    <t>RODAPÉ</t>
  </si>
  <si>
    <t xml:space="preserve"> 9.3.1 </t>
  </si>
  <si>
    <t xml:space="preserve"> 11233 </t>
  </si>
  <si>
    <t>Rodapé alta resistência, h = 10 cm, meia-cana</t>
  </si>
  <si>
    <t>m</t>
  </si>
  <si>
    <t>REVESTIMENTO DE PISO EXTERNO</t>
  </si>
  <si>
    <t xml:space="preserve"> 10.1 </t>
  </si>
  <si>
    <t xml:space="preserve"> 10.1.1 </t>
  </si>
  <si>
    <t xml:space="preserve"> 94991 </t>
  </si>
  <si>
    <t>EXECUÇÃO DE PASSEIO (CALÇADA) OU PISO DE CONCRETO COM CONCRETO MOLDADO IN LOCO, USINADO C20, ACABAMENTO CONVENCIONAL, NÃO ARMADO. AF_08/2022</t>
  </si>
  <si>
    <t>REVESTIMENTO DE TETO</t>
  </si>
  <si>
    <t xml:space="preserve"> 11.1 </t>
  </si>
  <si>
    <t>FORRO</t>
  </si>
  <si>
    <t xml:space="preserve"> 11.1.1 </t>
  </si>
  <si>
    <t xml:space="preserve"> 96114 </t>
  </si>
  <si>
    <t>FORRO EM DRYWALL, PARA AMBIENTES COMERCIAIS, INCLUSIVE ESTRUTURA BIRECIONAL DE FIXAÇÃO. AF_08/2023_PS</t>
  </si>
  <si>
    <t>PINTURA</t>
  </si>
  <si>
    <t xml:space="preserve"> 12.1 </t>
  </si>
  <si>
    <t>PAREDES</t>
  </si>
  <si>
    <t xml:space="preserve"> 12.1.1 </t>
  </si>
  <si>
    <t xml:space="preserve"> 88485 </t>
  </si>
  <si>
    <t>FUNDO SELADOR ACRÍLICO, APLICAÇÃO MANUAL EM PAREDE, UMA DEMÃO. AF_04/2023</t>
  </si>
  <si>
    <t xml:space="preserve"> 12.1.2 </t>
  </si>
  <si>
    <t xml:space="preserve"> 88495 </t>
  </si>
  <si>
    <t>EMASSAMENTO COM MASSA LÁTEX, APLICAÇÃO EM PAREDE, UMA DEMÃO, LIXAMENTO MANUAL. AF_04/2023</t>
  </si>
  <si>
    <t xml:space="preserve"> 12.1.3 </t>
  </si>
  <si>
    <t xml:space="preserve"> 96130 </t>
  </si>
  <si>
    <t>APLICAÇÃO MANUAL DE MASSA ACRÍLICA EM PAREDES EXTERNAS DE CASAS, UMA DEMÃO. AF_03/2024</t>
  </si>
  <si>
    <t xml:space="preserve"> 12.1.4 </t>
  </si>
  <si>
    <t xml:space="preserve"> 104641 </t>
  </si>
  <si>
    <t>PINTURA LÁTEX ACRÍLICA ECONÔMICA, APLICAÇÃO MANUAL EM PAREDES, DUAS DEMÃOS. AF_04/2023</t>
  </si>
  <si>
    <t xml:space="preserve"> 12.1.5 </t>
  </si>
  <si>
    <t xml:space="preserve"> 95305 </t>
  </si>
  <si>
    <t>TEXTURA ACRÍLICA, APLICAÇÃO MANUAL EM PAREDE, UMA DEMÃO. AF_04/2023</t>
  </si>
  <si>
    <t xml:space="preserve"> 12.2 </t>
  </si>
  <si>
    <t>TETO</t>
  </si>
  <si>
    <t xml:space="preserve"> 12.2.1 </t>
  </si>
  <si>
    <t xml:space="preserve"> 88494 </t>
  </si>
  <si>
    <t>EMASSAMENTO COM MASSA LÁTEX, APLICAÇÃO EM TETO, UMA DEMÃO, LIXAMENTO MANUAL. AF_04/2023</t>
  </si>
  <si>
    <t xml:space="preserve"> 12.2.2 </t>
  </si>
  <si>
    <t xml:space="preserve"> 104639 </t>
  </si>
  <si>
    <t>PINTURA LÁTEX ACRÍLICA ECONÔMICA, APLICAÇÃO MANUAL EM TETO, DUAS DEMÃOS. AF_04/2023</t>
  </si>
  <si>
    <t xml:space="preserve"> 12.3 </t>
  </si>
  <si>
    <t xml:space="preserve"> 12.3.1 </t>
  </si>
  <si>
    <t xml:space="preserve"> 102197 </t>
  </si>
  <si>
    <t>PINTURA FUNDO NIVELADOR ALQUÍDICO BRANCO EM MADEIRA. AF_01/2021</t>
  </si>
  <si>
    <t xml:space="preserve"> 12.3.2 </t>
  </si>
  <si>
    <t xml:space="preserve"> 102219 </t>
  </si>
  <si>
    <t>PINTURA TINTA DE ACABAMENTO (PIGMENTADA) ESMALTE SINTÉTICO ACETINADO EM MADEIRA, 2 DEMÃOS. AF_01/2021</t>
  </si>
  <si>
    <t>MARMORARIA</t>
  </si>
  <si>
    <t xml:space="preserve"> 13.1 </t>
  </si>
  <si>
    <t xml:space="preserve"> 12492 </t>
  </si>
  <si>
    <t>Tampo/bancada em granito branco siena, e=2cm</t>
  </si>
  <si>
    <t xml:space="preserve"> 13.2 </t>
  </si>
  <si>
    <t xml:space="preserve"> 101965 </t>
  </si>
  <si>
    <t>PEITORIL LINEAR EM GRANITO OU MÁRMORE, L = 15CM, COMPRIMENTO DE ATÉ 2M, ASSENTADO COM ARGAMASSA 1:6 COM ADITIVO. AF_11/2020</t>
  </si>
  <si>
    <t>LOUÇAS, METAIS E ACESSÓRIOS</t>
  </si>
  <si>
    <t xml:space="preserve"> 14.1 </t>
  </si>
  <si>
    <t>EQUIPAMENTOS</t>
  </si>
  <si>
    <t xml:space="preserve"> 14.1.1 </t>
  </si>
  <si>
    <t xml:space="preserve"> 100860 </t>
  </si>
  <si>
    <t>CHUVEIRO ELÉTRICO COMUM CORPO PLÁSTICO, TIPO DUCHA - FORNECIMENTO E INSTALAÇÃO. AF_01/2020</t>
  </si>
  <si>
    <t xml:space="preserve"> 14.2 </t>
  </si>
  <si>
    <t>LOUÇAS</t>
  </si>
  <si>
    <t xml:space="preserve"> 14.2.1 </t>
  </si>
  <si>
    <t xml:space="preserve"> 86932 </t>
  </si>
  <si>
    <t>VASO SANITÁRIO SIFONADO COM CAIXA ACOPLADA LOUÇA BRANCA - PADRÃO MÉDIO, INCLUSO ENGATE FLEXÍVEL EM METAL CROMADO, 1/2  X 40CM - FORNECIMENTO E INSTALAÇÃO. AF_01/2020</t>
  </si>
  <si>
    <t xml:space="preserve"> 14.2.2 </t>
  </si>
  <si>
    <t xml:space="preserve"> 44.01.040 </t>
  </si>
  <si>
    <t>BACIA SIFONADA COM CAIXA DE DESCARGA ACOPLADA E TAMPA - INFANTIL</t>
  </si>
  <si>
    <t xml:space="preserve"> 14.2.3 </t>
  </si>
  <si>
    <t xml:space="preserve"> 86939 </t>
  </si>
  <si>
    <t>LAVATÓRIO LOUÇA BRANCA COM COLUNA, *44 X 35,5* CM, PADRÃO POPULAR, INCLUSO SIFÃO FLEXÍVEL EM PVC, VÁLVULA E ENGATE FLEXÍVEL 30CM EM PLÁSTICO E COM TORNEIRA CROMADA PADRÃO POPULAR - FORNECIMENTO E INSTALAÇÃO. AF_01/2020</t>
  </si>
  <si>
    <t xml:space="preserve"> 14.2.4 </t>
  </si>
  <si>
    <t xml:space="preserve"> 86919 </t>
  </si>
  <si>
    <t>TANQUE DE LOUÇA BRANCA COM COLUNA, 30L OU EQUIVALENTE, INCLUSO SIFÃO FLEXÍVEL EM PVC, VÁLVULA METÁLICA E TORNEIRA DE METAL CROMADO PADRÃO MÉDIO - FORNECIMENTO E INSTALAÇÃO. AF_01/2020</t>
  </si>
  <si>
    <t xml:space="preserve"> 14.2.5 </t>
  </si>
  <si>
    <t xml:space="preserve"> 170124 </t>
  </si>
  <si>
    <t>IOPES</t>
  </si>
  <si>
    <t>LAVATÓRIO DE CANTO REF. L101 DECA OU EQUIVALENTE, INCLUSIVE VÁLVULA, SIFÃO E ENGATES CROMADOS, EXCLUSIVE TORNEIRA</t>
  </si>
  <si>
    <t>und</t>
  </si>
  <si>
    <t xml:space="preserve"> 14.2.6 </t>
  </si>
  <si>
    <t xml:space="preserve"> 86901 </t>
  </si>
  <si>
    <t>CUBA DE EMBUTIR OVAL EM LOUÇA BRANCA, 35 X 50CM OU EQUIVALENTE - FORNECIMENTO E INSTALAÇÃO. AF_01/2020</t>
  </si>
  <si>
    <t xml:space="preserve"> 14.2.7 </t>
  </si>
  <si>
    <t xml:space="preserve"> 44.01.850 </t>
  </si>
  <si>
    <t>CUBA DE LOUÇA DE EMBUTIR REDONDA</t>
  </si>
  <si>
    <t xml:space="preserve"> 14.3 </t>
  </si>
  <si>
    <t>METAIS E ACESSÓRIOS</t>
  </si>
  <si>
    <t xml:space="preserve"> 14.3.1 </t>
  </si>
  <si>
    <t xml:space="preserve"> 44.02.200 </t>
  </si>
  <si>
    <t>TAMPO/BANCADA EM CONCRETO ARMADO, REVESTIDO EM AÇO INOXIDÁVEL FOSCO POLIDO</t>
  </si>
  <si>
    <t xml:space="preserve"> 14.3.2 </t>
  </si>
  <si>
    <t xml:space="preserve"> 13262 </t>
  </si>
  <si>
    <t>Funil Expurgo Hospitalar de aço inox 304  290x300mm e= 0,8mm Sem mesa para embutir - Mirnox ou similar</t>
  </si>
  <si>
    <t xml:space="preserve"> 14.3.3 </t>
  </si>
  <si>
    <t xml:space="preserve"> 86900 </t>
  </si>
  <si>
    <t>CUBA DE EMBUTIR RETANGULAR DE AÇO INOXIDÁVEL, 46 X 30 X 12 CM - FORNECIMENTO E INSTALAÇÃO. AF_01/2020</t>
  </si>
  <si>
    <t xml:space="preserve"> 14.3.4 </t>
  </si>
  <si>
    <t xml:space="preserve"> 86913 </t>
  </si>
  <si>
    <t>TORNEIRA CROMADA 1/2" OU 3/4" PARA TANQUE, PADRÃO POPULAR - FORNECIMENTO E INSTALAÇÃO. AF_01/2020</t>
  </si>
  <si>
    <t xml:space="preserve"> 14.3.5 </t>
  </si>
  <si>
    <t xml:space="preserve"> 44.03.300 </t>
  </si>
  <si>
    <t>TORNEIRA CLÍNICA COM VOLANTE TIPO ALAVANCA</t>
  </si>
  <si>
    <t xml:space="preserve"> 14.3.6 </t>
  </si>
  <si>
    <t xml:space="preserve"> 44.03.316 </t>
  </si>
  <si>
    <t>TORNEIRA MISTURADOR CLÍNICA DE MESA COM AREJADOR ARTICULADO, ACIONAMENTO COTOVELO</t>
  </si>
  <si>
    <t xml:space="preserve"> 14.3.7 </t>
  </si>
  <si>
    <t xml:space="preserve"> 9676 </t>
  </si>
  <si>
    <t>Torneira de mesa com fechamento automático, linha Decamatic Eco, ref.1173.C, DECA ou similar</t>
  </si>
  <si>
    <t xml:space="preserve"> 14.3.8 </t>
  </si>
  <si>
    <t xml:space="preserve"> 9503 </t>
  </si>
  <si>
    <t>Ducha higiênica com registro, linha Dream, ref. 1984.C87.ACT.CR, da DECA ou similar</t>
  </si>
  <si>
    <t xml:space="preserve"> 14.3.9 </t>
  </si>
  <si>
    <t xml:space="preserve"> 13113 </t>
  </si>
  <si>
    <t>Barra de apoio, reta, fixa, em aço inox, l=80cm, d=1 1/4", Jackwal ou similar</t>
  </si>
  <si>
    <t xml:space="preserve"> 14.3.10 </t>
  </si>
  <si>
    <t xml:space="preserve"> 14.3.11 </t>
  </si>
  <si>
    <t xml:space="preserve"> 202316 </t>
  </si>
  <si>
    <t>BARRA DE APOIO ARTICULAVEL EM ALUMINIO POLIDO 70cm +PARAFUSO</t>
  </si>
  <si>
    <t xml:space="preserve"> 14.3.12 </t>
  </si>
  <si>
    <t xml:space="preserve"> 100867 </t>
  </si>
  <si>
    <t>BARRA DE APOIO RETA, EM ACO INOX POLIDO, COMPRIMENTO 70 CM,  FIXADA NA PAREDE - FORNECIMENTO E INSTALAÇÃO. AF_01/2020</t>
  </si>
  <si>
    <t xml:space="preserve"> 14.3.13 </t>
  </si>
  <si>
    <t xml:space="preserve"> 100875 </t>
  </si>
  <si>
    <t>BANCO ARTICULADO, EM ACO INOX, PARA PCD, FIXADO NA PAREDE - FORNECIMENTO E INSTALAÇÃO. AF_01/2020</t>
  </si>
  <si>
    <t xml:space="preserve"> 14.3.14 </t>
  </si>
  <si>
    <t xml:space="preserve"> CPU2105 </t>
  </si>
  <si>
    <t>RALO SECO PVC QUADRADO 15x15 COM GRELHA</t>
  </si>
  <si>
    <t xml:space="preserve"> 14.3.15 </t>
  </si>
  <si>
    <t xml:space="preserve"> 18.050.0115-A </t>
  </si>
  <si>
    <t>ESTACAO DE CHAMADA DE BANHEIRO,COM INTERRUPTOR DE EMBUTIR.FO RNECIMENTO E COLOCACAO</t>
  </si>
  <si>
    <t>INSTALAÇÕES HIDROSSANITÁRIAS</t>
  </si>
  <si>
    <t xml:space="preserve"> 15.1 </t>
  </si>
  <si>
    <t>HIDRÁULICA</t>
  </si>
  <si>
    <t xml:space="preserve"> 15.1.1 </t>
  </si>
  <si>
    <t xml:space="preserve"> 054668 </t>
  </si>
  <si>
    <t>ACOPLAMENTO RANHURADO EM FERRO FUNDIDO DN 60,3mm 2""</t>
  </si>
  <si>
    <t xml:space="preserve"> 15.1.2 </t>
  </si>
  <si>
    <t xml:space="preserve"> 103039 </t>
  </si>
  <si>
    <t>REGISTRO DE ESFERA, PVC, ROSCÁVEL, COM VOLANTE, 1 1/2" - FORNECIMENTO E INSTALAÇÃO. AF_08/2021</t>
  </si>
  <si>
    <t xml:space="preserve"> 15.1.3 </t>
  </si>
  <si>
    <t xml:space="preserve"> 94492 </t>
  </si>
  <si>
    <t>REGISTRO DE ESFERA, PVC, SOLDÁVEL, COM VOLANTE, DN  50 MM - FORNECIMENTO E INSTALAÇÃO. AF_08/2021</t>
  </si>
  <si>
    <t xml:space="preserve"> 15.1.4 </t>
  </si>
  <si>
    <t xml:space="preserve"> 94681 </t>
  </si>
  <si>
    <t>CURVA 90 GRAUS, PVC, SOLDÁVEL, DN 60 MM, INSTALADO EM RESERVAÇÃO DE ÁGUA DE EDIFICAÇÃO QUE POSSUA RESERVATÓRIO DE FIBRA/FIBROCIMENTO   FORNECIMENTO E INSTALAÇÃO. AF_06/2016</t>
  </si>
  <si>
    <t xml:space="preserve"> 15.1.5 </t>
  </si>
  <si>
    <t xml:space="preserve"> 94662 </t>
  </si>
  <si>
    <t>ADAPTADOR CURTO COM BOLSA E ROSCA PARA REGISTRO, PVC, SOLDÁVEL, DN 50 MM X 1 1/2 , INSTALADO EM RESERVAÇÃO DE ÁGUA DE EDIFICAÇÃO QUE POSSUA RESERVATÓRIO DE FIBRA/FIBROCIMENTO   FORNECIMENTO E INSTALAÇÃO. AF_06/2016</t>
  </si>
  <si>
    <t xml:space="preserve"> 15.1.6 </t>
  </si>
  <si>
    <t xml:space="preserve"> 103986 </t>
  </si>
  <si>
    <t>CURVA 90 GRAUS, PVC, SOLDÁVEL, DN 50MM, INSTALADO EM RAMAL DE DISTRIBUIÇÃO DE ÁGUA - FORNECIMENTO E INSTALAÇÃO. AF_06/2022</t>
  </si>
  <si>
    <t xml:space="preserve"> 15.1.7 </t>
  </si>
  <si>
    <t xml:space="preserve"> 103979 </t>
  </si>
  <si>
    <t>TUBO, PVC, SOLDÁVEL, DN 50MM, INSTALADO EM RAMAL DE DISTRIBUIÇÃO DE ÁGUA - FORNECIMENTO E INSTALAÇÃO. AF_06/2022</t>
  </si>
  <si>
    <t xml:space="preserve"> 15.1.8 </t>
  </si>
  <si>
    <t xml:space="preserve"> 104008 </t>
  </si>
  <si>
    <t>TE DE REDUÇÃO, 90 GRAUS, PVC, SOLDÁVEL, DN 50 MM X 32 MM, INSTALADO EM RAMAL DE DISTRIBUIÇÃO DE ÁGUA - FORNECIMENTO E INSTALAÇÃO. AF_06/2022</t>
  </si>
  <si>
    <t xml:space="preserve"> 15.1.9 </t>
  </si>
  <si>
    <t xml:space="preserve"> 89732 </t>
  </si>
  <si>
    <t>JOELHO 45 GRAUS, PVC, SERIE NORMAL, ESGOTO PREDIAL, DN 50 MM, JUNTA ELÁSTICA, FORNECIDO E INSTALADO EM RAMAL DE DESCARGA OU RAMAL DE ESGOTO SANITÁRIO. AF_08/2022</t>
  </si>
  <si>
    <t xml:space="preserve"> 15.1.10 </t>
  </si>
  <si>
    <t xml:space="preserve"> 89731 </t>
  </si>
  <si>
    <t>JOELHO 90 GRAUS, PVC, SERIE NORMAL, ESGOTO PREDIAL, DN 50 MM, JUNTA ELÁSTICA, FORNECIDO E INSTALADO EM RAMAL DE DESCARGA OU RAMAL DE ESGOTO SANITÁRIO. AF_08/2022</t>
  </si>
  <si>
    <t xml:space="preserve"> 15.1.11 </t>
  </si>
  <si>
    <t xml:space="preserve"> 104348 </t>
  </si>
  <si>
    <t>TERMINAL DE VENTILAÇÃO, PVC, SÉRIE NORMAL, ESGOTO PREDIAL, DN 50 MM, JUNTA SOLDÁVEL, FORNECIDO E INSTALADO EM PRUMADA DE ESGOTO SANITÁRIO OU VENTILAÇÃO. AF_08/2022</t>
  </si>
  <si>
    <t xml:space="preserve"> 15.1.12 </t>
  </si>
  <si>
    <t xml:space="preserve"> 46.03.080 </t>
  </si>
  <si>
    <t>TUBO DE PVC RÍGIDO, PONTAS LISAS, SOLDÁVEL, LINHA ESGOTO SÉRIE REFORÇADA ´R´, DN= 40 MM, INCLUSIVE CONEXÕES</t>
  </si>
  <si>
    <t xml:space="preserve"> 15.1.13 </t>
  </si>
  <si>
    <t xml:space="preserve"> 89825 </t>
  </si>
  <si>
    <t>TE, PVC, SERIE NORMAL, ESGOTO PREDIAL, DN 50 X 50 MM, JUNTA ELÁSTICA, FORNECIDO E INSTALADO EM PRUMADA DE ESGOTO SANITÁRIO OU VENTILAÇÃO. AF_08/2022</t>
  </si>
  <si>
    <t xml:space="preserve"> 15.1.14 </t>
  </si>
  <si>
    <t xml:space="preserve"> 89829 </t>
  </si>
  <si>
    <t>TE, PVC, SERIE NORMAL, ESGOTO PREDIAL, DN 75 X 75 MM, JUNTA ELÁSTICA, FORNECIDO E INSTALADO EM PRUMADA DE ESGOTO SANITÁRIO OU VENTILAÇÃO. AF_08/2022</t>
  </si>
  <si>
    <t xml:space="preserve"> 15.1.15 </t>
  </si>
  <si>
    <t xml:space="preserve"> 45.03.110 </t>
  </si>
  <si>
    <t>HIDRÔMETRO EM BRONZE, DIÂMETRO DE 40 MM (1 1/2´)</t>
  </si>
  <si>
    <t xml:space="preserve"> 15.1.16 </t>
  </si>
  <si>
    <t xml:space="preserve"> 94794 </t>
  </si>
  <si>
    <t>REGISTRO DE GAVETA BRUTO, LATÃO, ROSCÁVEL, 1 1/2", COM ACABAMENTO E CANOPLA CROMADOS - FORNECIMENTO E INSTALAÇÃO. AF_08/2021</t>
  </si>
  <si>
    <t xml:space="preserve"> 15.1.17 </t>
  </si>
  <si>
    <t xml:space="preserve"> 89987 </t>
  </si>
  <si>
    <t>REGISTRO DE GAVETA BRUTO, LATÃO, ROSCÁVEL, 3/4", COM ACABAMENTO E CANOPLA CROMADOS - FORNECIMENTO E INSTALAÇÃO. AF_08/2021</t>
  </si>
  <si>
    <t xml:space="preserve"> 15.1.18 </t>
  </si>
  <si>
    <t xml:space="preserve"> 89985 </t>
  </si>
  <si>
    <t>REGISTRO DE PRESSÃO BRUTO, LATÃO, ROSCÁVEL, 3/4", COM ACABAMENTO E CANOPLA CROMADOS - FORNECIMENTO E INSTALAÇÃO. AF_08/2021</t>
  </si>
  <si>
    <t xml:space="preserve"> 15.1.19 </t>
  </si>
  <si>
    <t xml:space="preserve"> 92365 </t>
  </si>
  <si>
    <t>TUBO DE AÇO GALVANIZADO COM COSTURA, CLASSE MÉDIA, DN 40 (1 1/2"), CONEXÃO ROSQUEADA, INSTALADO EM REDE DE ALIMENTAÇÃO PARA HIDRANTE - FORNECIMENTO E INSTALAÇÃO. AF_10/2020</t>
  </si>
  <si>
    <t xml:space="preserve"> 15.1.20 </t>
  </si>
  <si>
    <t xml:space="preserve"> 92336 </t>
  </si>
  <si>
    <t>TUBO DE AÇO GALVANIZADO COM COSTURA, CLASSE MÉDIA, CONEXÃO RANHURADA, DN 65 (2 1/2"), INSTALADO EM PRUMADAS - FORNECIMENTO E INSTALAÇÃO. AF_10/2020</t>
  </si>
  <si>
    <t xml:space="preserve"> 15.1.21 </t>
  </si>
  <si>
    <t xml:space="preserve"> 89373 </t>
  </si>
  <si>
    <t>LUVA DE REDUÇÃO, PVC, SOLDÁVEL, DN 25MM X 20MM, INSTALADO EM RAMAL OU SUB-RAMAL DE ÁGUA - FORNECIMENTO E INSTALAÇÃO. AF_06/2022</t>
  </si>
  <si>
    <t xml:space="preserve"> 15.1.22 </t>
  </si>
  <si>
    <t xml:space="preserve"> 89593 </t>
  </si>
  <si>
    <t>LUVA COM ROSCA, PVC, SOLDÁVEL, DN 50MM X 1.1/2 , INSTALADO EM PRUMADA DE ÁGUA - FORNECIMENTO E INSTALAÇÃO. AF_06/2022</t>
  </si>
  <si>
    <t xml:space="preserve"> 15.1.23 </t>
  </si>
  <si>
    <t xml:space="preserve"> 94656 </t>
  </si>
  <si>
    <t>ADAPTADOR CURTO COM BOLSA E ROSCA PARA REGISTRO, PVC, SOLDÁVEL, DN  25 MM X 3/4 , INSTALADO EM RESERVAÇÃO DE ÁGUA DE EDIFICAÇÃO QUE POSSUA RESERVATÓRIO DE FIBRA/FIBROCIMENTO   FORNECIMENTO E INSTALAÇÃO. AF_06/2016</t>
  </si>
  <si>
    <t xml:space="preserve"> 15.1.24 </t>
  </si>
  <si>
    <t xml:space="preserve"> 104002 </t>
  </si>
  <si>
    <t>ADAPTADOR CURTO COM BOLSA E ROSCA PARA REGISTRO, PVC, SOLDÁVEL, DN 50MM X 1.1/4", INSTALADO EM RAMAL DE DISTRIBUIÇÃO DE ÁGUA - FORNECIMENTO E INSTALAÇÃO. AF_06/2022</t>
  </si>
  <si>
    <t xml:space="preserve"> 15.1.25 </t>
  </si>
  <si>
    <t xml:space="preserve"> 103966 </t>
  </si>
  <si>
    <t>BUCHA DE REDUÇÃO, LONGA, PVC, SOLDÁVEL, DN 50 X 25 MM, INSTALADO EM PRUMADA DE ÁGUA - FORNECIMENTO E INSTALAÇÃO. AF_06/2022</t>
  </si>
  <si>
    <t xml:space="preserve"> 15.1.26 </t>
  </si>
  <si>
    <t xml:space="preserve"> 89489 </t>
  </si>
  <si>
    <t>CURVA 90 GRAUS, PVC, SOLDÁVEL, DN 25MM, INSTALADO EM PRUMADA DE ÁGUA - FORNECIMENTO E INSTALAÇÃO. AF_06/2022</t>
  </si>
  <si>
    <t xml:space="preserve"> 15.1.27 </t>
  </si>
  <si>
    <t xml:space="preserve"> 89530 </t>
  </si>
  <si>
    <t>LUVA DE CORRER, PVC, SOLDÁVEL, DN 25MM, INSTALADO EM PRUMADA DE ÁGUA - FORNECIMENTO E INSTALAÇÃO. AF_06/2022</t>
  </si>
  <si>
    <t xml:space="preserve"> 15.1.28 </t>
  </si>
  <si>
    <t xml:space="preserve"> 89577 </t>
  </si>
  <si>
    <t>LUVA DE CORRER, PVC, SOLDÁVEL, DN 50MM, INSTALADO EM PRUMADA DE ÁGUA - FORNECIMENTO E INSTALAÇÃO. AF_06/2022</t>
  </si>
  <si>
    <t xml:space="preserve"> 15.1.29 </t>
  </si>
  <si>
    <t xml:space="preserve"> 89356 </t>
  </si>
  <si>
    <t>TUBO, PVC, SOLDÁVEL, DN 25MM, INSTALADO EM RAMAL OU SUB-RAMAL DE ÁGUA - FORNECIMENTO E INSTALAÇÃO. AF_06/2022</t>
  </si>
  <si>
    <t xml:space="preserve"> 15.1.30 </t>
  </si>
  <si>
    <t xml:space="preserve"> 89448 </t>
  </si>
  <si>
    <t>TUBO, PVC, SOLDÁVEL, DN 40MM, INSTALADO EM PRUMADA DE ÁGUA - FORNECIMENTO E INSTALAÇÃO. AF_06/2022</t>
  </si>
  <si>
    <t xml:space="preserve"> 15.1.31 </t>
  </si>
  <si>
    <t xml:space="preserve"> 89869 </t>
  </si>
  <si>
    <t>TE, PVC, SOLDÁVEL, DN 25MM, INSTALADO EM DRENO DE AR-CONDICIONADO - FORNECIMENTO E INSTALAÇÃO. AF_08/2022</t>
  </si>
  <si>
    <t xml:space="preserve"> 15.1.32 </t>
  </si>
  <si>
    <t xml:space="preserve"> 89627 </t>
  </si>
  <si>
    <t>TÊ DE REDUÇÃO, PVC, SOLDÁVEL, DN 50MM X 25MM, INSTALADO EM PRUMADA DE ÁGUA - FORNECIMENTO E INSTALAÇÃO. AF_06/2022</t>
  </si>
  <si>
    <t xml:space="preserve"> 15.1.33 </t>
  </si>
  <si>
    <t xml:space="preserve"> 89366 </t>
  </si>
  <si>
    <t>JOELHO 90 GRAUS COM BUCHA DE LATÃO, PVC, SOLDÁVEL, DN 25MM, X 3/4  INSTALADO EM RAMAL OU SUB-RAMAL DE ÁGUA - FORNECIMENTO E INSTALAÇÃO. AF_06/2022</t>
  </si>
  <si>
    <t xml:space="preserve"> 15.1.34 </t>
  </si>
  <si>
    <t xml:space="preserve"> 90373 </t>
  </si>
  <si>
    <t>JOELHO 90 GRAUS COM BUCHA DE LATÃO, PVC, SOLDÁVEL, DN 25MM, X 1/2  INSTALADO EM RAMAL OU SUB-RAMAL DE ÁGUA - FORNECIMENTO E INSTALAÇÃO. AF_06/2022</t>
  </si>
  <si>
    <t xml:space="preserve"> 15.1.35 </t>
  </si>
  <si>
    <t xml:space="preserve"> CPU2194 </t>
  </si>
  <si>
    <t>PRESSURIZADOR DE ÁGUA MAX PRESS 270 VF MONOFASICO 220V</t>
  </si>
  <si>
    <t xml:space="preserve"> 15.1.36 </t>
  </si>
  <si>
    <t xml:space="preserve"> 12829 </t>
  </si>
  <si>
    <t>Reservatório metálico em chapa de aço carbono ASTM A-36/tipo Tubular (diam. 1,47m h= 7,60m ), Cap.12.000L c/ pint. int. proteção epóxi poliamida 150 a 180micras e ext. esmalt. sinté. anti-corros. alta quali.130 a 180 micras- Fornecimento e instalado</t>
  </si>
  <si>
    <t xml:space="preserve"> 15.1.37 </t>
  </si>
  <si>
    <t xml:space="preserve"> 94490 </t>
  </si>
  <si>
    <t>REGISTRO DE ESFERA, PVC, SOLDÁVEL, COM VOLANTE, DN  32 MM - FORNECIMENTO E INSTALAÇÃO. AF_08/2021</t>
  </si>
  <si>
    <t xml:space="preserve"> 15.1.38 </t>
  </si>
  <si>
    <t xml:space="preserve"> 47.05.100 </t>
  </si>
  <si>
    <t>VÁLVULA DE RETENÇÃO VERTICAL EM BRONZE, DN= 1´</t>
  </si>
  <si>
    <t xml:space="preserve"> 15.1.39 </t>
  </si>
  <si>
    <t xml:space="preserve"> 89436 </t>
  </si>
  <si>
    <t>ADAPTADOR CURTO COM BOLSA E ROSCA PARA REGISTRO, PVC, SOLDÁVEL, DN 32MM X 1 , INSTALADO EM RAMAL DE DISTRIBUIÇÃO DE ÁGUA - FORNECIMENTO E INSTALAÇÃO. AF_06/2022</t>
  </si>
  <si>
    <t xml:space="preserve"> 15.1.40 </t>
  </si>
  <si>
    <t xml:space="preserve"> 103948 </t>
  </si>
  <si>
    <t>BUCHA DE REDUÇÃO, CURTA, PVC, SOLDÁVEL, DN 32 X 25 MM, INSTALADO EM RAMAL OU SUB-RAMAL DE ÁGUA - FORNECIMENTO E INSTALAÇÃO. AF_06/2022</t>
  </si>
  <si>
    <t xml:space="preserve"> 15.1.41 </t>
  </si>
  <si>
    <t xml:space="preserve"> 89415 </t>
  </si>
  <si>
    <t>CURVA 90 GRAUS, PVC, SOLDÁVEL, DN 32MM, INSTALADO EM RAMAL DE DISTRIBUIÇÃO DE ÁGUA - FORNECIMENTO E INSTALAÇÃO. AF_06/2022</t>
  </si>
  <si>
    <t xml:space="preserve"> 15.1.42 </t>
  </si>
  <si>
    <t xml:space="preserve"> 104319 </t>
  </si>
  <si>
    <t>JOELHO 90 GRAUS, PVC, SOLDÁVEL, DN 32 MM, INSTALADO EM DRENO DE AR CONDICIONADO - FORNECIMENTO E INSTALAÇÃO. AF_08/2022</t>
  </si>
  <si>
    <t xml:space="preserve"> 15.1.43 </t>
  </si>
  <si>
    <t xml:space="preserve"> 89357 </t>
  </si>
  <si>
    <t>TUBO, PVC, SOLDÁVEL, DN 32MM, INSTALADO EM RAMAL OU SUB-RAMAL DE ÁGUA - FORNECIMENTO E INSTALAÇÃO. AF_06/2022</t>
  </si>
  <si>
    <t xml:space="preserve"> 15.1.44 </t>
  </si>
  <si>
    <t xml:space="preserve"> 89400 </t>
  </si>
  <si>
    <t>TÊ DE REDUÇÃO, PVC, SOLDÁVEL, DN 32MM X 25MM, INSTALADO EM RAMAL OU SUB-RAMAL DE ÁGUA - FORNECIMENTO E INSTALAÇÃO. AF_06/2022</t>
  </si>
  <si>
    <t xml:space="preserve"> 15.1.45 </t>
  </si>
  <si>
    <t xml:space="preserve"> CPU2464 </t>
  </si>
  <si>
    <t>PRESSURIZADOR MAX PRESS 20E</t>
  </si>
  <si>
    <t xml:space="preserve"> 15.1.46 </t>
  </si>
  <si>
    <t xml:space="preserve"> 48.02.300 </t>
  </si>
  <si>
    <t>RESERVATÓRIO EM POLIETILENO DE ALTA DENSIDADE (CISTERNA) COM ANTIOXIDANTE E PROTEÇÃO CONTRA RAIOS ULTRAVIOLETA (UV) - CAPACIDADE DE 5.000 LITROS</t>
  </si>
  <si>
    <t xml:space="preserve"> 15.2 </t>
  </si>
  <si>
    <t>SANITÁRIA</t>
  </si>
  <si>
    <t xml:space="preserve"> 15.2.1 </t>
  </si>
  <si>
    <t xml:space="preserve"> 97903 </t>
  </si>
  <si>
    <t>CAIXA ENTERRADA HIDRÁULICA RETANGULAR EM ALVENARIA COM TIJOLOS CERÂMICOS MACIÇOS, DIMENSÕES INTERNAS: 0,8X0,8X0,6 M PARA REDE DE ESGOTO. AF_12/2020</t>
  </si>
  <si>
    <t xml:space="preserve"> 15.2.2 </t>
  </si>
  <si>
    <t xml:space="preserve"> 4883 </t>
  </si>
  <si>
    <t>Caixa de inspeção  0.60 x 0.60 x 0.60m</t>
  </si>
  <si>
    <t xml:space="preserve"> 15.2.3 </t>
  </si>
  <si>
    <t xml:space="preserve"> 053038 </t>
  </si>
  <si>
    <t>CAIXA SIFONADA PVC 100x150x50mm C/TAMPA CEGA</t>
  </si>
  <si>
    <t xml:space="preserve"> 15.2.4 </t>
  </si>
  <si>
    <t xml:space="preserve"> 104328 </t>
  </si>
  <si>
    <t>CAIXA SIFONADA, COM GRELHA QUADRADA, PVC, DN 150 X 150 X 50 MM, JUNTA SOLDÁVEL, FORNECIDA E INSTALADA EM RAMAL DE DESCARGA OU EM RAMAL DE ESGOTO SANITÁRIO. AF_08/2022</t>
  </si>
  <si>
    <t xml:space="preserve"> 15.2.5 </t>
  </si>
  <si>
    <t xml:space="preserve"> 89708 </t>
  </si>
  <si>
    <t>CAIXA SIFONADA, PVC, DN 150 X 185 X 75 MM, JUNTA ELÁSTICA, FORNECIDA E INSTALADA EM RAMAL DE DESCARGA OU EM RAMAL DE ESGOTO SANITÁRIO. AF_08/2022</t>
  </si>
  <si>
    <t xml:space="preserve"> 15.2.6 </t>
  </si>
  <si>
    <t xml:space="preserve"> 89709 </t>
  </si>
  <si>
    <t>RALO SIFONADO, PVC, DN 100 X 40 MM, JUNTA SOLDÁVEL, FORNECIDO E INSTALADO EM RAMAL DE DESCARGA OU EM RAMAL DE ESGOTO SANITÁRIO. AF_08/2022</t>
  </si>
  <si>
    <t xml:space="preserve"> 15.2.7 </t>
  </si>
  <si>
    <t xml:space="preserve"> 86883 </t>
  </si>
  <si>
    <t>SIFÃO DO TIPO FLEXÍVEL EM PVC 1  X 1.1/2  - FORNECIMENTO E INSTALAÇÃO. AF_01/2020</t>
  </si>
  <si>
    <t xml:space="preserve"> 15.2.8 </t>
  </si>
  <si>
    <t xml:space="preserve"> 86882 </t>
  </si>
  <si>
    <t>SIFÃO DO TIPO GARRAFA/COPO EM PVC 1.1/4  X 1.1/2" - FORNECIMENTO E INSTALAÇÃO. AF_01/2020</t>
  </si>
  <si>
    <t xml:space="preserve"> 15.2.9 </t>
  </si>
  <si>
    <t xml:space="preserve"> C2270 </t>
  </si>
  <si>
    <t>SEINFRA</t>
  </si>
  <si>
    <t>SIFÃO CROMADO 1 1/4" X 2" (INSTALADO)</t>
  </si>
  <si>
    <t xml:space="preserve"> 15.2.10 </t>
  </si>
  <si>
    <t xml:space="preserve"> 86879 </t>
  </si>
  <si>
    <t>VÁLVULA EM PLÁSTICO 1" PARA PIA, TANQUE OU LAVATÓRIO, COM OU SEM LADRÃO - FORNECIMENTO E INSTALAÇÃO. AF_01/2020</t>
  </si>
  <si>
    <t xml:space="preserve"> 15.2.11 </t>
  </si>
  <si>
    <t xml:space="preserve"> 104063 </t>
  </si>
  <si>
    <t>CURVA LONGA, 45 GRAUS, PVC OCRE, JUNTA ELÁSTICA, DN 100 MM, PARA COLETOR PREDIAL DE ESGOTO. AF_06/2022</t>
  </si>
  <si>
    <t xml:space="preserve"> 15.2.12 </t>
  </si>
  <si>
    <t xml:space="preserve"> 89811 </t>
  </si>
  <si>
    <t>CURVA CURTA 90 GRAUS, PVC, SERIE NORMAL, ESGOTO PREDIAL, DN 100 MM, JUNTA ELÁSTICA, FORNECIDO E INSTALADO EM PRUMADA DE ESGOTO SANITÁRIO OU VENTILAÇÃO. AF_08/2022</t>
  </si>
  <si>
    <t xml:space="preserve"> 15.2.13 </t>
  </si>
  <si>
    <t xml:space="preserve"> 89728 </t>
  </si>
  <si>
    <t>CURVA CURTA 90 GRAUS, PVC, SERIE NORMAL, ESGOTO PREDIAL, DN 40 MM, JUNTA SOLDÁVEL, FORNECIDO E INSTALADO EM RAMAL DE DESCARGA OU RAMAL DE ESGOTO SANITÁRIO. AF_08/2022</t>
  </si>
  <si>
    <t xml:space="preserve"> 15.2.14 </t>
  </si>
  <si>
    <t xml:space="preserve"> 89746 </t>
  </si>
  <si>
    <t>JOELHO 45 GRAUS, PVC, SERIE NORMAL, ESGOTO PREDIAL, DN 100 MM, JUNTA ELÁSTICA, FORNECIDO E INSTALADO EM RAMAL DE DESCARGA OU RAMAL DE ESGOTO SANITÁRIO. AF_08/2022</t>
  </si>
  <si>
    <t xml:space="preserve"> 15.2.15 </t>
  </si>
  <si>
    <t xml:space="preserve"> 89726 </t>
  </si>
  <si>
    <t>JOELHO 45 GRAUS, PVC, SERIE NORMAL, ESGOTO PREDIAL, DN 40 MM, JUNTA SOLDÁVEL, FORNECIDO E INSTALADO EM RAMAL DE DESCARGA OU RAMAL DE ESGOTO SANITÁRIO. AF_08/2022</t>
  </si>
  <si>
    <t xml:space="preserve"> 15.2.16 </t>
  </si>
  <si>
    <t xml:space="preserve"> 15.2.17 </t>
  </si>
  <si>
    <t xml:space="preserve"> 89739 </t>
  </si>
  <si>
    <t>JOELHO 45 GRAUS, PVC, SERIE NORMAL, ESGOTO PREDIAL, DN 75 MM, JUNTA ELÁSTICA, FORNECIDO E INSTALADO EM RAMAL DE DESCARGA OU RAMAL DE ESGOTO SANITÁRIO. AF_08/2022</t>
  </si>
  <si>
    <t xml:space="preserve"> 15.2.18 </t>
  </si>
  <si>
    <t xml:space="preserve"> 89724 </t>
  </si>
  <si>
    <t>JOELHO 90 GRAUS, PVC, SERIE NORMAL, ESGOTO PREDIAL, DN 40 MM, JUNTA SOLDÁVEL, FORNECIDO E INSTALADO EM RAMAL DE DESCARGA OU RAMAL DE ESGOTO SANITÁRIO. AF_08/2022</t>
  </si>
  <si>
    <t xml:space="preserve"> 15.2.19 </t>
  </si>
  <si>
    <t xml:space="preserve"> 15.2.20 </t>
  </si>
  <si>
    <t xml:space="preserve"> 104345 </t>
  </si>
  <si>
    <t>JUNÇÃO DE REDUÇÃO INVERTIDA, PVC, SÉRIE NORMAL, ESGOTO PREDIAL, DN 100 X 50 MM, JUNTA ELÁSTICA, FORNECIDO E INSTALADO EM RAMAL DE DESCARGA OU RAMAL DE ESGOTO SANITÁRIO. AF_08/2022</t>
  </si>
  <si>
    <t xml:space="preserve"> 15.2.21 </t>
  </si>
  <si>
    <t xml:space="preserve"> 104347 </t>
  </si>
  <si>
    <t>JUNÇÃO DE REDUCAO INVERTIDA, PVC, SÉRIE NORMAL, ESGOTO PREDIAL, DN 100 X 75 MM, JUNTA ELÁSTICA, FORNECIDO E INSTALADO EM RAMAL DE DESCARGA OU RAMAL DE ESGOTO SANITÁRIO. AF_08/2022</t>
  </si>
  <si>
    <t xml:space="preserve"> 15.2.22 </t>
  </si>
  <si>
    <t xml:space="preserve"> 89797 </t>
  </si>
  <si>
    <t>JUNÇÃO SIMPLES, PVC, SERIE NORMAL, ESGOTO PREDIAL, DN 100 X 100 MM, JUNTA ELÁSTICA, FORNECIDO E INSTALADO EM RAMAL DE DESCARGA OU RAMAL DE ESGOTO SANITÁRIO. AF_08/2022</t>
  </si>
  <si>
    <t xml:space="preserve"> 15.2.23 </t>
  </si>
  <si>
    <t xml:space="preserve"> 104174 </t>
  </si>
  <si>
    <t>JUNÇÃO SIMPLES, PVC, SERIE R, ÁGUA PLUVIAL, DN 150 X 100 MM, JUNTA ELÁSTICA, FORNECIDO E INSTALADO EM RAMAL DE ENCAMINHAMENTO. AF_06/2022</t>
  </si>
  <si>
    <t xml:space="preserve"> 15.2.24 </t>
  </si>
  <si>
    <t xml:space="preserve"> 89783 </t>
  </si>
  <si>
    <t>JUNÇÃO SIMPLES, PVC, SERIE NORMAL, ESGOTO PREDIAL, DN 40 MM, JUNTA SOLDÁVEL, FORNECIDO E INSTALADO EM RAMAL DE DESCARGA OU RAMAL DE ESGOTO SANITÁRIO. AF_08/2022</t>
  </si>
  <si>
    <t xml:space="preserve"> 15.2.25 </t>
  </si>
  <si>
    <t xml:space="preserve"> 89785 </t>
  </si>
  <si>
    <t>JUNÇÃO SIMPLES, PVC, SERIE NORMAL, ESGOTO PREDIAL, DN 50 X 50 MM, JUNTA ELÁSTICA, FORNECIDO E INSTALADO EM RAMAL DE DESCARGA OU RAMAL DE ESGOTO SANITÁRIO. AF_08/2022</t>
  </si>
  <si>
    <t xml:space="preserve"> 15.2.26 </t>
  </si>
  <si>
    <t xml:space="preserve"> 89795 </t>
  </si>
  <si>
    <t>JUNÇÃO SIMPLES, PVC, SERIE NORMAL, ESGOTO PREDIAL, DN 75 X 75 MM, JUNTA ELÁSTICA, FORNECIDO E INSTALADO EM RAMAL DE DESCARGA OU RAMAL DE ESGOTO SANITÁRIO. AF_08/2022</t>
  </si>
  <si>
    <t xml:space="preserve"> 15.2.27 </t>
  </si>
  <si>
    <t xml:space="preserve"> 054091 </t>
  </si>
  <si>
    <t>REDUCAO EXCENTRICA ESGOTO PVC 100x75mm</t>
  </si>
  <si>
    <t xml:space="preserve"> 15.2.28 </t>
  </si>
  <si>
    <t xml:space="preserve"> 89549 </t>
  </si>
  <si>
    <t>REDUÇÃO EXCÊNTRICA, PVC, SERIE R, ÁGUA PLUVIAL, DN 75 X 50 MM, JUNTA ELÁSTICA, FORNECIDO E INSTALADO EM RAMAL DE ENCAMINHAMENTO. AF_06/2022</t>
  </si>
  <si>
    <t xml:space="preserve"> 15.2.29 </t>
  </si>
  <si>
    <t xml:space="preserve"> 46.03.050 </t>
  </si>
  <si>
    <t>TUBO DE PVC RÍGIDO PXB COM VIROLA E ANEL DE BORRACHA, LINHA ESGOTO SÉRIE REFORÇADA ´R´, DN= 100 MM, INCLUSIVE CONEXÕES</t>
  </si>
  <si>
    <t xml:space="preserve"> 15.2.30 </t>
  </si>
  <si>
    <t xml:space="preserve"> 46.03.060 </t>
  </si>
  <si>
    <t>TUBO DE PVC RÍGIDO PXB COM VIROLA E ANEL DE BORRACHA, LINHA ESGOTO SÉRIE REFORÇADA ´R´. DN= 150 MM, INCLUSIVE CONEXÕES</t>
  </si>
  <si>
    <t xml:space="preserve"> 15.2.31 </t>
  </si>
  <si>
    <t xml:space="preserve"> 46.03.038 </t>
  </si>
  <si>
    <t>TUBO DE PVC RÍGIDO PXB COM VIROLA E ANEL DE BORRACHA, LINHA ESGOTO SÉRIE REFORÇADA ´R´, DN= 50 MM, INCLUSIVE CONEXÕES</t>
  </si>
  <si>
    <t xml:space="preserve"> 15.2.32 </t>
  </si>
  <si>
    <t xml:space="preserve"> 46.03.040 </t>
  </si>
  <si>
    <t>TUBO DE PVC RÍGIDO PXB COM VIROLA E ANEL DE BORRACHA, LINHA ESGOTO SÉRIE REFORÇADA ´R´, DN= 75 MM, INCLUSIVE CONEXÕES</t>
  </si>
  <si>
    <t xml:space="preserve"> 15.2.33 </t>
  </si>
  <si>
    <t xml:space="preserve"> 46.01.040 </t>
  </si>
  <si>
    <t>TUBO DE PVC RÍGIDO SOLDÁVEL MARROM, DN= 40 MM, (1 1/4´), INCLUSIVE CONEXÕES</t>
  </si>
  <si>
    <t xml:space="preserve"> 15.2.34 </t>
  </si>
  <si>
    <t xml:space="preserve"> 46.02.010 </t>
  </si>
  <si>
    <t>TUBO DE PVC RÍGIDO BRANCO, PONTAS LISAS, SOLDÁVEL, LINHA ESGOTO SÉRIE NORMAL, DN= 40 MM, INCLUSIVE CONEXÕES</t>
  </si>
  <si>
    <t xml:space="preserve"> 15.2.35 </t>
  </si>
  <si>
    <t xml:space="preserve"> 15.2.36 </t>
  </si>
  <si>
    <t xml:space="preserve"> 1595 </t>
  </si>
  <si>
    <t>Vedação para saída de vaso sanitário em  pvc rígido soldável, para esgoto primário, diâm = 100mm</t>
  </si>
  <si>
    <t xml:space="preserve"> 15.2.37 </t>
  </si>
  <si>
    <t xml:space="preserve"> 15.2.38 </t>
  </si>
  <si>
    <t xml:space="preserve"> 104014 </t>
  </si>
  <si>
    <t>BUCHA DE REDUÇÃO, LONGA, PVC, SOLDÁVEL, DN 40 X 25 MM, INSTALADO EM RAMAL DE DISTRIBUIÇÃO DE ÁGUA - FORNECIMENTO E INSTALAÇÃO. AF_06/2022</t>
  </si>
  <si>
    <t xml:space="preserve"> 15.2.39 </t>
  </si>
  <si>
    <t xml:space="preserve"> 89384 </t>
  </si>
  <si>
    <t>CURVA DE TRANSPOSIÇÃO, PVC, SOLDÁVEL, DN 25MM, INSTALADO EM RAMAL OU SUB-RAMAL DE ÁGUA   FORNECIMENTO E INSTALAÇÃO. AF_06/2022</t>
  </si>
  <si>
    <t xml:space="preserve"> 15.2.40 </t>
  </si>
  <si>
    <t xml:space="preserve"> 89408 </t>
  </si>
  <si>
    <t>JOELHO 90 GRAUS, PVC, SOLDÁVEL, DN 25MM, INSTALADO EM RAMAL DE DISTRIBUIÇÃO DE ÁGUA - FORNECIMENTO E INSTALAÇÃO. AF_06/2022</t>
  </si>
  <si>
    <t xml:space="preserve"> 15.2.41 </t>
  </si>
  <si>
    <t xml:space="preserve"> 15.2.42 </t>
  </si>
  <si>
    <t xml:space="preserve"> 12646 </t>
  </si>
  <si>
    <t>Caixa de coletora de talvegue - CCT 02 (padrão DNIT)</t>
  </si>
  <si>
    <t xml:space="preserve"> 15.2.43 </t>
  </si>
  <si>
    <t xml:space="preserve"> 94962 </t>
  </si>
  <si>
    <t>CONCRETO MAGRO PARA LASTRO, TRAÇO 1:4,5:4,5 (EM MASSA SECA DE CIMENTO/ AREIA MÉDIA/ BRITA 1) - PREPARO MECÂNICO COM BETONEIRA 400 L. AF_05/2021</t>
  </si>
  <si>
    <t xml:space="preserve"> 15.3 </t>
  </si>
  <si>
    <t>PLUVIAL</t>
  </si>
  <si>
    <t xml:space="preserve"> 15.3.1 </t>
  </si>
  <si>
    <t xml:space="preserve"> 3234 </t>
  </si>
  <si>
    <t>Caixa de passagem em alvenaria de tijolos maciços esp. = 0,12m,  dim. int. = 0.50 x 0.50 x 0.60m, com grelha de ferro fundido</t>
  </si>
  <si>
    <t xml:space="preserve"> 15.3.2 </t>
  </si>
  <si>
    <t xml:space="preserve"> 97961 </t>
  </si>
  <si>
    <t>CAIXA PARA BOCA DE LOBO COMBINADA COM GRELHA RETANGULAR, EM ALVENARIA COM BLOCOS DE CONCRETO, DIMENSÕES INTERNAS: 1,3X1X1,2 M. AF_12/2020</t>
  </si>
  <si>
    <t xml:space="preserve"> 15.3.3 </t>
  </si>
  <si>
    <t xml:space="preserve"> 15.3.4 </t>
  </si>
  <si>
    <t xml:space="preserve"> 15.3.5 </t>
  </si>
  <si>
    <t xml:space="preserve"> 15.3.6 </t>
  </si>
  <si>
    <t xml:space="preserve"> 15.3.7 </t>
  </si>
  <si>
    <t xml:space="preserve"> 15.3.8 </t>
  </si>
  <si>
    <t xml:space="preserve"> 46.05.020 </t>
  </si>
  <si>
    <t>TUBO PVC RÍGIDO, TIPO COLETOR ESGOTO, JUNTA ELÁSTICA, DN= 100 MM, INCLUSIVE CONEXÕES</t>
  </si>
  <si>
    <t xml:space="preserve"> 15.3.9 </t>
  </si>
  <si>
    <t xml:space="preserve"> 46.05.040 </t>
  </si>
  <si>
    <t>TUBO PVC RÍGIDO, TIPO COLETOR ESGOTO, JUNTA ELÁSTICA, DN= 150 MM, INCLUSIVE CONEXÕES</t>
  </si>
  <si>
    <t xml:space="preserve"> 15.3.10 </t>
  </si>
  <si>
    <t xml:space="preserve"> 46.01.070 </t>
  </si>
  <si>
    <t>TUBO DE PVC RÍGIDO SOLDÁVEL MARROM, DN= 75 MM, (2 1/2´), INCLUSIVE CONEXÕES</t>
  </si>
  <si>
    <t xml:space="preserve"> 15.3.11 </t>
  </si>
  <si>
    <t xml:space="preserve"> CPU2094 </t>
  </si>
  <si>
    <t>CURVA PVC PARA REDE COLETOR ESGOTO, 45 GR, 200 MM, COM JUNTA ELASTICA.</t>
  </si>
  <si>
    <t xml:space="preserve"> 15.3.12 </t>
  </si>
  <si>
    <t xml:space="preserve"> CPU2092 </t>
  </si>
  <si>
    <t>CURVA PVC PARA REDE COLETOR ESGOTO, EB-644, 45 GR, 200 MM, COM JUNTA ELASTICA.</t>
  </si>
  <si>
    <t xml:space="preserve"> 15.3.13 </t>
  </si>
  <si>
    <t xml:space="preserve"> 90696 </t>
  </si>
  <si>
    <t>TUBO DE PVC PARA REDE COLETORA DE ESGOTO DE PAREDE MACIÇA, DN 200 MM, JUNTA ELÁSTICA - FORNECIMENTO E ASSENTAMENTO. AF_01/2021</t>
  </si>
  <si>
    <t xml:space="preserve"> 15.3.14 </t>
  </si>
  <si>
    <t xml:space="preserve"> 90697 </t>
  </si>
  <si>
    <t>TUBO DE PVC PARA REDE COLETORA DE ESGOTO DE PAREDE MACIÇA, DN 250 MM, JUNTA ELÁSTICA  - FORNECIMENTO E ASSENTAMENTO. AF_01/2021</t>
  </si>
  <si>
    <t xml:space="preserve"> 15.3.15 </t>
  </si>
  <si>
    <t xml:space="preserve"> 89363 </t>
  </si>
  <si>
    <t>JOELHO 45 GRAUS, PVC, SOLDÁVEL, DN 25MM, INSTALADO EM RAMAL OU SUB-RAMAL DE ÁGUA - FORNECIMENTO E INSTALAÇÃO. AF_06/2022</t>
  </si>
  <si>
    <t xml:space="preserve"> 15.3.16 </t>
  </si>
  <si>
    <t xml:space="preserve"> 15.3.17 </t>
  </si>
  <si>
    <t xml:space="preserve"> 15.3.18 </t>
  </si>
  <si>
    <t xml:space="preserve"> 15.4 </t>
  </si>
  <si>
    <t>PREVENÇÃO E COMBATE A INCÊNDIO (PCI)</t>
  </si>
  <si>
    <t xml:space="preserve"> 15.4.1 </t>
  </si>
  <si>
    <t xml:space="preserve"> 12889 </t>
  </si>
  <si>
    <t>Placa de sinalizacao, fotoluminescente, em pvc , com logotipo "Cuidado risco de choque elétrico"- Placa E5</t>
  </si>
  <si>
    <t xml:space="preserve"> 15.4.2 </t>
  </si>
  <si>
    <t xml:space="preserve"> 101910 </t>
  </si>
  <si>
    <t>EXTINTOR DE INCÊNDIO PORTÁTIL COM CARGA DE PQS DE 8 KG, CLASSE BC - FORNECIMENTO E INSTALAÇÃO. AF_10/2020_PE</t>
  </si>
  <si>
    <t xml:space="preserve"> 15.4.3 </t>
  </si>
  <si>
    <t xml:space="preserve"> 12888 </t>
  </si>
  <si>
    <t>Placa de sinalizacao, fotoluminescente, em pvc , com logotipo "Extintor de incêndio portátil"- Placa E5</t>
  </si>
  <si>
    <t xml:space="preserve"> 15.4.4 </t>
  </si>
  <si>
    <t xml:space="preserve"> 97.02.210 </t>
  </si>
  <si>
    <t>PLACA DE SINALIZAÇÃO EM PVC PARA AMBIENTES</t>
  </si>
  <si>
    <t xml:space="preserve"> 15.4.5 </t>
  </si>
  <si>
    <t xml:space="preserve"> 11853 </t>
  </si>
  <si>
    <t>Placa de sinalizacao de seguranca contra incendio, fotoluminescente, retangular, *20 x 40* cm, em pvc *2* mm anti-chamas (simbolos, cores e pictogramas conforme nbr 13434)</t>
  </si>
  <si>
    <t>Un</t>
  </si>
  <si>
    <t xml:space="preserve"> 15.4.6 </t>
  </si>
  <si>
    <t xml:space="preserve"> 97.02.198 </t>
  </si>
  <si>
    <t>PLACA DE SINALIZAÇÃO EM PVC, COM INDICAÇÃO DE PROIBIÇÃO NORMATIVA</t>
  </si>
  <si>
    <t xml:space="preserve"> 15.4.7 </t>
  </si>
  <si>
    <t xml:space="preserve"> 12884 </t>
  </si>
  <si>
    <t>Placa de sinalizacao, fotoluminescente, 38x19 cm, em pvc , com seta indicativa de sentido (esquerda ou direita) de saída de emergência- Placa S2</t>
  </si>
  <si>
    <t xml:space="preserve"> 15.4.8 </t>
  </si>
  <si>
    <t xml:space="preserve"> 160612 </t>
  </si>
  <si>
    <t>Placa de sinalização de segurança CODIGO 14 - 315/158(NBR 13.434); CÓDIGO S3(NT 14/2010-ES) ("SAIDA DE EMERGÊNCIA" - seta vertical)</t>
  </si>
  <si>
    <t xml:space="preserve"> 15.4.9 </t>
  </si>
  <si>
    <t xml:space="preserve"> 10785 </t>
  </si>
  <si>
    <t>Abrigo de sobrepor em chapa de aço carbono pintado com tinta a base de epoxi vermelha, dimensões 75x35x25cm</t>
  </si>
  <si>
    <t xml:space="preserve"> 15.4.10 </t>
  </si>
  <si>
    <t>INSTALAÇÕES ELÉTRICAS</t>
  </si>
  <si>
    <t xml:space="preserve"> 16.1 </t>
  </si>
  <si>
    <t>INFRAESTRUTURA</t>
  </si>
  <si>
    <t xml:space="preserve"> 16.1.1 </t>
  </si>
  <si>
    <t xml:space="preserve"> 9925 </t>
  </si>
  <si>
    <t>Bucha com arruela em liga especial zamak p/eletroduto 32mm, d=1 1/4"</t>
  </si>
  <si>
    <t xml:space="preserve"> 16.1.2 </t>
  </si>
  <si>
    <t xml:space="preserve"> 91940 </t>
  </si>
  <si>
    <t>CAIXA RETANGULAR 4" X 2" MÉDIA (1,30 M DO PISO), PVC, INSTALADA EM PAREDE - FORNECIMENTO E INSTALAÇÃO. AF_03/2023</t>
  </si>
  <si>
    <t xml:space="preserve"> 16.1.3 </t>
  </si>
  <si>
    <t xml:space="preserve"> 91943 </t>
  </si>
  <si>
    <t>CAIXA RETANGULAR 4" X 4" MÉDIA (1,30 M DO PISO), PVC, INSTALADA EM PAREDE - FORNECIMENTO E INSTALAÇÃO. AF_03/2023</t>
  </si>
  <si>
    <t xml:space="preserve"> 16.1.4 </t>
  </si>
  <si>
    <t xml:space="preserve"> 91937 </t>
  </si>
  <si>
    <t>CAIXA OCTOGONAL 3" X 3", PVC, INSTALADA EM LAJE - FORNECIMENTO E INSTALAÇÃO. AF_03/2023</t>
  </si>
  <si>
    <t xml:space="preserve"> 16.1.5 </t>
  </si>
  <si>
    <t xml:space="preserve"> 92868 </t>
  </si>
  <si>
    <t>CAIXA RETANGULAR 4" X 2" MÉDIA (1,30 M DO PISO), METÁLICA, INSTALADA EM PAREDE - FORNECIMENTO E INSTALAÇÃO. AF_03/2023</t>
  </si>
  <si>
    <t xml:space="preserve"> 16.1.6 </t>
  </si>
  <si>
    <t xml:space="preserve"> 91920 </t>
  </si>
  <si>
    <t>CURVA 90 GRAUS PARA ELETRODUTO, PVC, ROSCÁVEL, DN 40 MM (1 1/4"), PARA CIRCUITOS TERMINAIS, INSTALADA EM PAREDE - FORNECIMENTO E INSTALAÇÃO. AF_03/2023</t>
  </si>
  <si>
    <t xml:space="preserve"> 16.1.7 </t>
  </si>
  <si>
    <t xml:space="preserve"> 9816 </t>
  </si>
  <si>
    <t>Arruela lisa zincada d=1/4"</t>
  </si>
  <si>
    <t xml:space="preserve"> 16.1.8 </t>
  </si>
  <si>
    <t xml:space="preserve"> 063444 </t>
  </si>
  <si>
    <t>LEITOS - PORCA E ARRUELA 3/8""</t>
  </si>
  <si>
    <t>CJ</t>
  </si>
  <si>
    <t xml:space="preserve"> 16.1.9 </t>
  </si>
  <si>
    <t xml:space="preserve"> 063120 </t>
  </si>
  <si>
    <t>CHUMBADOR CB 3/8""x2.1/2""+ PARAFUSO</t>
  </si>
  <si>
    <t xml:space="preserve"> 16.1.10 </t>
  </si>
  <si>
    <t xml:space="preserve"> 063111 </t>
  </si>
  <si>
    <t>PARAFUSO LENTILHA 42x13mm COM PORCA E ARRUELA</t>
  </si>
  <si>
    <t xml:space="preserve"> 16.1.11 </t>
  </si>
  <si>
    <t xml:space="preserve"> 078583 </t>
  </si>
  <si>
    <t>SUPORTE PARA FIXACAO FITA ALUMINIO OU CABO COBRE NU</t>
  </si>
  <si>
    <t xml:space="preserve"> 16.1.12 </t>
  </si>
  <si>
    <t xml:space="preserve"> 062690 </t>
  </si>
  <si>
    <t>VERGALHAO ACO GALV C/OM ROSCA TOTAL PARA PERFILADO 1/4""</t>
  </si>
  <si>
    <t xml:space="preserve"> 16.1.13 </t>
  </si>
  <si>
    <t xml:space="preserve"> 92988 </t>
  </si>
  <si>
    <t>CABO DE COBRE FLEXÍVEL ISOLADO, 50 MM², ANTI-CHAMA 0,6/1,0 KV, PARA REDE ENTERRADA DE DISTRIBUIÇÃO DE ENERGIA ELÉTRICA - FORNECIMENTO E INSTALAÇÃO. AF_12/2021</t>
  </si>
  <si>
    <t xml:space="preserve"> 16.1.14 </t>
  </si>
  <si>
    <t xml:space="preserve"> 92992 </t>
  </si>
  <si>
    <t>CABO DE COBRE FLEXÍVEL ISOLADO, 95 MM², ANTI-CHAMA 0,6/1,0 KV, PARA REDE ENTERRADA DE DISTRIBUIÇÃO DE ENERGIA ELÉTRICA - FORNECIMENTO E INSTALAÇÃO. AF_12/2021</t>
  </si>
  <si>
    <t xml:space="preserve"> 16.1.15 </t>
  </si>
  <si>
    <t xml:space="preserve"> 101560 </t>
  </si>
  <si>
    <t>CABO DE COBRE FLEXÍVEL ISOLADO, 10 MM², 0,6/1,0 KV, PARA REDE AÉREA DE DISTRIBUIÇÃO DE ENERGIA ELÉTRICA DE BAIXA TENSÃO - FORNECIMENTO E INSTALAÇÃO. AF_07/2020</t>
  </si>
  <si>
    <t xml:space="preserve"> 16.1.16 </t>
  </si>
  <si>
    <t xml:space="preserve"> 91935 </t>
  </si>
  <si>
    <t>CABO DE COBRE FLEXÍVEL ISOLADO, 16 MM², ANTI-CHAMA 0,6/1,0 KV, PARA CIRCUITOS TERMINAIS - FORNECIMENTO E INSTALAÇÃO. AF_03/2023</t>
  </si>
  <si>
    <t xml:space="preserve"> 16.1.17 </t>
  </si>
  <si>
    <t xml:space="preserve"> 92984 </t>
  </si>
  <si>
    <t>CABO DE COBRE FLEXÍVEL ISOLADO, 25 MM², ANTI-CHAMA 0,6/1,0 KV, PARA REDE ENTERRADA DE DISTRIBUIÇÃO DE ENERGIA ELÉTRICA - FORNECIMENTO E INSTALAÇÃO. AF_12/2021</t>
  </si>
  <si>
    <t xml:space="preserve"> 16.1.18 </t>
  </si>
  <si>
    <t xml:space="preserve"> 92986 </t>
  </si>
  <si>
    <t>CABO DE COBRE FLEXÍVEL ISOLADO, 35 MM², ANTI-CHAMA 0,6/1,0 KV, PARA REDE ENTERRADA DE DISTRIBUIÇÃO DE ENERGIA ELÉTRICA - FORNECIMENTO E INSTALAÇÃO. AF_12/2021</t>
  </si>
  <si>
    <t xml:space="preserve"> 16.1.19 </t>
  </si>
  <si>
    <t xml:space="preserve"> 91924 </t>
  </si>
  <si>
    <t>CABO DE COBRE FLEXÍVEL ISOLADO, 1,5 MM², ANTI-CHAMA 450/750 V, PARA CIRCUITOS TERMINAIS - FORNECIMENTO E INSTALAÇÃO. AF_03/2023</t>
  </si>
  <si>
    <t xml:space="preserve"> 16.1.20 </t>
  </si>
  <si>
    <t xml:space="preserve"> 91926 </t>
  </si>
  <si>
    <t>CABO DE COBRE FLEXÍVEL ISOLADO, 2,5 MM², ANTI-CHAMA 450/750 V, PARA CIRCUITOS TERMINAIS - FORNECIMENTO E INSTALAÇÃO. AF_03/2023</t>
  </si>
  <si>
    <t xml:space="preserve"> 16.1.21 </t>
  </si>
  <si>
    <t xml:space="preserve"> 91928 </t>
  </si>
  <si>
    <t>CABO DE COBRE FLEXÍVEL ISOLADO, 4 MM², ANTI-CHAMA 450/750 V, PARA CIRCUITOS TERMINAIS - FORNECIMENTO E INSTALAÇÃO. AF_03/2023</t>
  </si>
  <si>
    <t xml:space="preserve"> 16.1.22 </t>
  </si>
  <si>
    <t xml:space="preserve"> 91930 </t>
  </si>
  <si>
    <t>CABO DE COBRE FLEXÍVEL ISOLADO, 6 MM², ANTI-CHAMA 450/750 V, PARA CIRCUITOS TERMINAIS - FORNECIMENTO E INSTALAÇÃO. AF_03/2023</t>
  </si>
  <si>
    <t xml:space="preserve"> 16.1.23 </t>
  </si>
  <si>
    <t xml:space="preserve"> 15.018.0300-0 </t>
  </si>
  <si>
    <t>CAIXA DE PASSAGEM DE EMBUTIR,EM ACO,COM TAMPA PARAFUSADA,DE 12X12CM.FORNECIMENTO E COLOCACAO</t>
  </si>
  <si>
    <t xml:space="preserve"> 16.1.24 </t>
  </si>
  <si>
    <t xml:space="preserve"> 061461 </t>
  </si>
  <si>
    <t>CAIXA DE PASSAGEM CH.DE ACO C/TAMPA APARAF. 200x200x100 PISO</t>
  </si>
  <si>
    <t xml:space="preserve"> 16.1.25 </t>
  </si>
  <si>
    <t xml:space="preserve"> 061462 </t>
  </si>
  <si>
    <t>CAIXA DE PASSAGEM DE ACO C/ TAMPA APARAFUSADA 302X302X120</t>
  </si>
  <si>
    <t xml:space="preserve"> 16.1.26 </t>
  </si>
  <si>
    <t xml:space="preserve"> 91963 </t>
  </si>
  <si>
    <t>INTERRUPTOR SIMPLES (1 MÓDULO) COM INTERRUPTOR PARALELO (2 MÓDULOS), 10A/250V, INCLUINDO SUPORTE E PLACA - FORNECIMENTO E INSTALAÇÃO. AF_03/2023</t>
  </si>
  <si>
    <t xml:space="preserve"> 16.1.27 </t>
  </si>
  <si>
    <t xml:space="preserve"> 91965 </t>
  </si>
  <si>
    <t>INTERRUPTOR SIMPLES (2 MÓDULOS) COM INTERRUPTOR PARALELO (1 MÓDULO), 10A/250V, INCLUINDO SUPORTE E PLACA - FORNECIMENTO E INSTALAÇÃO. AF_03/2023</t>
  </si>
  <si>
    <t xml:space="preserve"> 16.1.28 </t>
  </si>
  <si>
    <t xml:space="preserve"> 91961 </t>
  </si>
  <si>
    <t>INTERRUPTOR PARALELO (2 MÓDULOS), 10A/250V, INCLUINDO SUPORTE E PLACA - FORNECIMENTO E INSTALAÇÃO. AF_03/2023</t>
  </si>
  <si>
    <t xml:space="preserve"> 16.1.29 </t>
  </si>
  <si>
    <t xml:space="preserve"> 91979 </t>
  </si>
  <si>
    <t>INTERRUPTOR INTERMEDIÁRIO (1 MÓDULO), 10A/250V, INCLUINDO SUPORTE E PLACA - FORNECIMENTO E INSTALAÇÃO. AF_03/2023</t>
  </si>
  <si>
    <t xml:space="preserve"> 16.1.30 </t>
  </si>
  <si>
    <t xml:space="preserve"> 91955 </t>
  </si>
  <si>
    <t>INTERRUPTOR PARALELO (1 MÓDULO), 10A/250V, INCLUINDO SUPORTE E PLACA - FORNECIMENTO E INSTALAÇÃO. AF_03/2023</t>
  </si>
  <si>
    <t xml:space="preserve"> 16.1.31 </t>
  </si>
  <si>
    <t xml:space="preserve"> 91957 </t>
  </si>
  <si>
    <t>INTERRUPTOR SIMPLES (1 MÓDULO) COM INTERRUPTOR PARALELO (1 MÓDULO), 10A/250V, INCLUINDO SUPORTE E PLACA - FORNECIMENTO E INSTALAÇÃO. AF_03/2023</t>
  </si>
  <si>
    <t xml:space="preserve"> 16.1.32 </t>
  </si>
  <si>
    <t xml:space="preserve"> 91953 </t>
  </si>
  <si>
    <t>INTERRUPTOR SIMPLES (1 MÓDULO), 10A/250V, INCLUINDO SUPORTE E PLACA - FORNECIMENTO E INSTALAÇÃO. AF_03/2023</t>
  </si>
  <si>
    <t xml:space="preserve"> 16.1.33 </t>
  </si>
  <si>
    <t xml:space="preserve"> 91959 </t>
  </si>
  <si>
    <t>INTERRUPTOR SIMPLES (2 MÓDULOS), 10A/250V, INCLUINDO SUPORTE E PLACA - FORNECIMENTO E INSTALAÇÃO. AF_03/2023</t>
  </si>
  <si>
    <t xml:space="preserve"> 16.1.34 </t>
  </si>
  <si>
    <t xml:space="preserve"> 059208 </t>
  </si>
  <si>
    <t>PLACA COM UM FURO IMPERIA BRANCO IRIEL P/ SAIDA CABO DE SOM</t>
  </si>
  <si>
    <t xml:space="preserve"> 16.1.35 </t>
  </si>
  <si>
    <t xml:space="preserve"> 062568 </t>
  </si>
  <si>
    <t>PLACA (ESPELHO) 1 POSTO HORIZONTAL 4x2 PIAL PLUS</t>
  </si>
  <si>
    <t xml:space="preserve"> 16.1.36 </t>
  </si>
  <si>
    <t xml:space="preserve"> 91996 </t>
  </si>
  <si>
    <t>TOMADA MÉDIA DE EMBUTIR (1 MÓDULO), 2P+T 10 A, INCLUINDO SUPORTE E PLACA - FORNECIMENTO E INSTALAÇÃO. AF_03/2023</t>
  </si>
  <si>
    <t xml:space="preserve"> 16.1.37 </t>
  </si>
  <si>
    <t xml:space="preserve"> 91997 </t>
  </si>
  <si>
    <t>TOMADA MÉDIA DE EMBUTIR (1 MÓDULO), 2P+T 20 A, INCLUINDO SUPORTE E PLACA - FORNECIMENTO E INSTALAÇÃO. AF_03/2023</t>
  </si>
  <si>
    <t xml:space="preserve"> 16.1.38 </t>
  </si>
  <si>
    <t xml:space="preserve"> 059109 </t>
  </si>
  <si>
    <t>PLACA CEGA 4""x4""</t>
  </si>
  <si>
    <t xml:space="preserve"> 16.1.39 </t>
  </si>
  <si>
    <t xml:space="preserve"> 92022 </t>
  </si>
  <si>
    <t>INTERRUPTOR SIMPLES (1 MÓDULO) COM 1 TOMADA DE EMBUTIR 2P+T 10 A, SEM SUPORTE E SEM PLACA - FORNECIMENTO E INSTALAÇÃO. AF_03/2023</t>
  </si>
  <si>
    <t xml:space="preserve"> 16.1.40 </t>
  </si>
  <si>
    <t xml:space="preserve"> 92026 </t>
  </si>
  <si>
    <t>INTERRUPTOR SIMPLES (2 MÓDULOS) COM 1 TOMADA DE EMBUTIR 2P+T 10 A, SEM SUPORTE E SEM PLACA - FORNECIMENTO E INSTALAÇÃO. AF_03/2023</t>
  </si>
  <si>
    <t xml:space="preserve"> 16.1.41 </t>
  </si>
  <si>
    <t xml:space="preserve"> 92002 </t>
  </si>
  <si>
    <t>TOMADA MÉDIA DE EMBUTIR (2 MÓDULOS), 2P+T 10 A, SEM SUPORTE E SEM PLACA - FORNECIMENTO E INSTALAÇÃO. AF_03/2023</t>
  </si>
  <si>
    <t xml:space="preserve"> 16.1.42 </t>
  </si>
  <si>
    <t xml:space="preserve"> 92003 </t>
  </si>
  <si>
    <t>TOMADA MÉDIA DE EMBUTIR (2 MÓDULOS), 2P+T 20 A, SEM SUPORTE E SEM PLACA - FORNECIMENTO E INSTALAÇÃO. AF_03/2023</t>
  </si>
  <si>
    <t xml:space="preserve"> 16.1.43 </t>
  </si>
  <si>
    <t xml:space="preserve"> 92010 </t>
  </si>
  <si>
    <t>TOMADA MÉDIA DE EMBUTIR (3 MÓDULOS), 2P+T 10 A, SEM SUPORTE E SEM PLACA - FORNECIMENTO E INSTALAÇÃO. AF_03/2023</t>
  </si>
  <si>
    <t xml:space="preserve"> 16.1.44 </t>
  </si>
  <si>
    <t xml:space="preserve"> 91994 </t>
  </si>
  <si>
    <t>TOMADA MÉDIA DE EMBUTIR (1 MÓDULO), 2P+T 10 A, SEM SUPORTE E SEM PLACA - FORNECIMENTO E INSTALAÇÃO. AF_03/2023</t>
  </si>
  <si>
    <t xml:space="preserve"> 16.1.45 </t>
  </si>
  <si>
    <t xml:space="preserve"> 91995 </t>
  </si>
  <si>
    <t>TOMADA MÉDIA DE EMBUTIR (1 MÓDULO), 2P+T 20 A, SEM SUPORTE E SEM PLACA - FORNECIMENTO E INSTALAÇÃO. AF_03/2023</t>
  </si>
  <si>
    <t xml:space="preserve"> 16.1.46 </t>
  </si>
  <si>
    <t xml:space="preserve"> 060380 </t>
  </si>
  <si>
    <t>SENSOR DE PRESENCA (LIGA/DESLIGA)</t>
  </si>
  <si>
    <t xml:space="preserve"> 16.1.47 </t>
  </si>
  <si>
    <t xml:space="preserve"> 064035 </t>
  </si>
  <si>
    <t>DISJUNTOR DIN TRIPOLAR 100A CURVA C STECK</t>
  </si>
  <si>
    <t xml:space="preserve"> 16.1.48 </t>
  </si>
  <si>
    <t xml:space="preserve"> 93653 </t>
  </si>
  <si>
    <t>DISJUNTOR MONOPOLAR TIPO DIN, CORRENTE NOMINAL DE 10A - FORNECIMENTO E INSTALAÇÃO. AF_10/2020</t>
  </si>
  <si>
    <t xml:space="preserve"> 16.1.49 </t>
  </si>
  <si>
    <t xml:space="preserve"> 93654 </t>
  </si>
  <si>
    <t>DISJUNTOR MONOPOLAR TIPO DIN, CORRENTE NOMINAL DE 16A - FORNECIMENTO E INSTALAÇÃO. AF_10/2020</t>
  </si>
  <si>
    <t xml:space="preserve"> 16.1.50 </t>
  </si>
  <si>
    <t xml:space="preserve"> 93655 </t>
  </si>
  <si>
    <t>DISJUNTOR MONOPOLAR TIPO DIN, CORRENTE NOMINAL DE 20A - FORNECIMENTO E INSTALAÇÃO. AF_10/2020</t>
  </si>
  <si>
    <t xml:space="preserve"> 16.1.51 </t>
  </si>
  <si>
    <t xml:space="preserve"> 93660 </t>
  </si>
  <si>
    <t>DISJUNTOR BIPOLAR TIPO DIN, CORRENTE NOMINAL DE 10A - FORNECIMENTO E INSTALAÇÃO. AF_10/2020</t>
  </si>
  <si>
    <t xml:space="preserve"> 16.1.52 </t>
  </si>
  <si>
    <t xml:space="preserve"> 93661 </t>
  </si>
  <si>
    <t>DISJUNTOR BIPOLAR TIPO DIN, CORRENTE NOMINAL DE 16A - FORNECIMENTO E INSTALAÇÃO. AF_10/2020</t>
  </si>
  <si>
    <t xml:space="preserve"> 16.1.53 </t>
  </si>
  <si>
    <t xml:space="preserve"> 93662 </t>
  </si>
  <si>
    <t>DISJUNTOR BIPOLAR TIPO DIN, CORRENTE NOMINAL DE 20A - FORNECIMENTO E INSTALAÇÃO. AF_10/2020</t>
  </si>
  <si>
    <t xml:space="preserve"> 16.1.54 </t>
  </si>
  <si>
    <t xml:space="preserve"> 93664 </t>
  </si>
  <si>
    <t>DISJUNTOR BIPOLAR TIPO DIN, CORRENTE NOMINAL DE 32A - FORNECIMENTO E INSTALAÇÃO. AF_10/2020</t>
  </si>
  <si>
    <t xml:space="preserve"> 16.1.55 </t>
  </si>
  <si>
    <t xml:space="preserve"> 151324 </t>
  </si>
  <si>
    <t>Mini-Disjuntor bipolar 63A, curva C, 5kA, 127/220Vca, referência Siemens, GE, Schneider ou equivalente</t>
  </si>
  <si>
    <t xml:space="preserve"> 16.1.56 </t>
  </si>
  <si>
    <t xml:space="preserve"> 10237 </t>
  </si>
  <si>
    <t>Disjuntor termomagnetico bipolar 70 A, padrão DIN (Europeu - linha branca), curva C, corrente 5KA</t>
  </si>
  <si>
    <t xml:space="preserve"> 16.1.57 </t>
  </si>
  <si>
    <t xml:space="preserve"> 93668 </t>
  </si>
  <si>
    <t>DISJUNTOR TRIPOLAR TIPO DIN, CORRENTE NOMINAL DE 16A - FORNECIMENTO E INSTALAÇÃO. AF_10/2020</t>
  </si>
  <si>
    <t xml:space="preserve"> 16.1.58 </t>
  </si>
  <si>
    <t xml:space="preserve"> 151334 </t>
  </si>
  <si>
    <t>Disjuntor caixa moldada termomagnetico fixo, tripolar 200A, Icu: 50kA, 400/500Vca, referência Siemens, Soprano, Schneider ou equivalente</t>
  </si>
  <si>
    <t xml:space="preserve"> 16.1.59 </t>
  </si>
  <si>
    <t xml:space="preserve"> 93672 </t>
  </si>
  <si>
    <t>DISJUNTOR TRIPOLAR TIPO DIN, CORRENTE NOMINAL DE 40A - FORNECIMENTO E INSTALAÇÃO. AF_10/2020</t>
  </si>
  <si>
    <t xml:space="preserve"> 16.1.60 </t>
  </si>
  <si>
    <t xml:space="preserve"> 101894 </t>
  </si>
  <si>
    <t>DISJUNTOR TRIPOLAR TIPO NEMA, CORRENTE NOMINAL DE 60 ATÉ 100A - FORNECIMENTO E INSTALAÇÃO. AF_10/2020</t>
  </si>
  <si>
    <t xml:space="preserve"> 16.1.61 </t>
  </si>
  <si>
    <t xml:space="preserve"> 064563 </t>
  </si>
  <si>
    <t>DISPOSITIVO PROTETOR DE SURTO 220V OU 127V, 20 KA, TRIFASICO</t>
  </si>
  <si>
    <t xml:space="preserve"> 16.1.62 </t>
  </si>
  <si>
    <t xml:space="preserve"> 37.24.042 </t>
  </si>
  <si>
    <t>DISPOSITIVO DE PROTEÇÃO CONTRA SURTO, 1 POLO, SUPORTABILIDADE &amp;LT;= 4 KV, UN ATÉ 240V/415V, IIMP = 60 KA, CURVA DE ENSAIO 10/350µS - CLASSE 1</t>
  </si>
  <si>
    <t xml:space="preserve"> 16.1.63 </t>
  </si>
  <si>
    <t xml:space="preserve"> 151350 </t>
  </si>
  <si>
    <t>Interruptor Diferencial Bipolar DR 25A, 30mA ? 6kA, referência Siemens, Schneider, WEG ou equivalente</t>
  </si>
  <si>
    <t xml:space="preserve"> 16.1.64 </t>
  </si>
  <si>
    <t xml:space="preserve"> 151357 </t>
  </si>
  <si>
    <t>Interruptor Diferencial Bipolar DR 40A, 30mA ? 6kA, referência Siemens, Schneider, WEG ou equivalente</t>
  </si>
  <si>
    <t xml:space="preserve"> 16.1.65 </t>
  </si>
  <si>
    <t xml:space="preserve"> 062571 </t>
  </si>
  <si>
    <t>SAIDA PARA ELETRODUTO MG2982 HORIZONTAL</t>
  </si>
  <si>
    <t xml:space="preserve"> 16.1.66 </t>
  </si>
  <si>
    <t xml:space="preserve"> 063612 </t>
  </si>
  <si>
    <t>SAIDA HORIZONTAL PARA ELETROCALHA 1 1/4""</t>
  </si>
  <si>
    <t xml:space="preserve"> 16.1.67 </t>
  </si>
  <si>
    <t xml:space="preserve"> 11285 </t>
  </si>
  <si>
    <t>Curva horizontal 100 x 75 mm para eletrocalha metálica, com ângulo 90° (ref.:mopa ou similar)</t>
  </si>
  <si>
    <t xml:space="preserve"> 16.1.68 </t>
  </si>
  <si>
    <t xml:space="preserve"> 15.018.0520-0 </t>
  </si>
  <si>
    <t>ELETROCALHA PERFURADA,COM TAMPA,TIPO "U",100X75MM,TRATAMENTO SUPERFICIAL PRE-ZINCADO A QUENTE,EXCLUSIVE CONEXOES,ACESSOR IOS E FIXACAO SUPERIOR.FORNECIMENTO E COLOCACAO</t>
  </si>
  <si>
    <t xml:space="preserve"> 16.1.69 </t>
  </si>
  <si>
    <t xml:space="preserve"> 12488 </t>
  </si>
  <si>
    <t>Suporte vertical 150 x 150 mm para fixação de eletrocalha metálica (ref.: mopa ou similar)</t>
  </si>
  <si>
    <t xml:space="preserve"> 16.1.70 </t>
  </si>
  <si>
    <t xml:space="preserve"> 15.018.0756-0 </t>
  </si>
  <si>
    <t>TE HORIZONTAL,90º,PARA ELETROCALHA PERFURADA OU LISA,100X75M M.FORNECIMENTO E COLOCACAO</t>
  </si>
  <si>
    <t xml:space="preserve"> 16.1.71 </t>
  </si>
  <si>
    <t xml:space="preserve"> 063617 </t>
  </si>
  <si>
    <t>EMENDA PARA ELETROCALHA TIPO U 100X100</t>
  </si>
  <si>
    <t xml:space="preserve"> 16.1.72 </t>
  </si>
  <si>
    <t xml:space="preserve"> 12535 </t>
  </si>
  <si>
    <t>Terminal 100 x 75 mm, zincado, para eletrocalha metálica (ref. Mopa ou similar)</t>
  </si>
  <si>
    <t xml:space="preserve"> 16.1.73 </t>
  </si>
  <si>
    <t xml:space="preserve"> 91837 </t>
  </si>
  <si>
    <t>ELETRODUTO FLEXÍVEL CORRUGADO REFORÇADO, PVC, DN 32 MM (1"), PARA CIRCUITOS TERMINAIS, INSTALADO EM FORRO - FORNECIMENTO E INSTALAÇÃO. AF_03/2023</t>
  </si>
  <si>
    <t xml:space="preserve"> 16.1.74 </t>
  </si>
  <si>
    <t xml:space="preserve"> 91835 </t>
  </si>
  <si>
    <t>ELETRODUTO FLEXÍVEL CORRUGADO REFORÇADO, PVC, DN 25 MM (3/4"), PARA CIRCUITOS TERMINAIS, INSTALADO EM FORRO - FORNECIMENTO E INSTALAÇÃO. AF_03/2023</t>
  </si>
  <si>
    <t xml:space="preserve"> 16.1.75 </t>
  </si>
  <si>
    <t xml:space="preserve"> 93008 </t>
  </si>
  <si>
    <t>ELETRODUTO RÍGIDO ROSCÁVEL, PVC, DN 50 MM (1 1/2"), PARA REDE ENTERRADA DE DISTRIBUIÇÃO DE ENERGIA ELÉTRICA - FORNECIMENTO E INSTALAÇÃO. AF_12/2021</t>
  </si>
  <si>
    <t xml:space="preserve"> 16.1.76 </t>
  </si>
  <si>
    <t xml:space="preserve"> 91865 </t>
  </si>
  <si>
    <t>ELETRODUTO RÍGIDO ROSCÁVEL, PVC, DN 40 MM (1 1/4"), PARA CIRCUITOS TERMINAIS, INSTALADO EM FORRO - FORNECIMENTO E INSTALAÇÃO. AF_03/2023</t>
  </si>
  <si>
    <t xml:space="preserve"> 16.1.77 </t>
  </si>
  <si>
    <t xml:space="preserve"> 93009 </t>
  </si>
  <si>
    <t>ELETRODUTO RÍGIDO ROSCÁVEL, PVC, DN 60 MM (2"), PARA REDE ENTERRADA DE DISTRIBUIÇÃO DE ENERGIA ELÉTRICA - FORNECIMENTO E INSTALAÇÃO. AF_12/2021</t>
  </si>
  <si>
    <t xml:space="preserve"> 16.1.78 </t>
  </si>
  <si>
    <t xml:space="preserve"> 38.04.080 </t>
  </si>
  <si>
    <t>ELETRODUTO GALVANIZADO CONFORME NBR13057 -  1 1/4´ COM ACESSÓRIOS</t>
  </si>
  <si>
    <t xml:space="preserve"> 16.1.79 </t>
  </si>
  <si>
    <t xml:space="preserve"> 11867 </t>
  </si>
  <si>
    <t>Luminária de emergência, de sobrepor, tipo bloco autônomo, com autonomia de 1h, modelo LLE-LLEDDF, da KBR ou si</t>
  </si>
  <si>
    <t xml:space="preserve"> 16.1.80 </t>
  </si>
  <si>
    <t xml:space="preserve"> 50.05.312 </t>
  </si>
  <si>
    <t>BLOCO AUTÔNOMO DE ILUMINAÇÃO DE EMERGÊNCIA LED, COM AUTONOMIA MÍNIMA DE 3 HORAS, FLUXO LUMINOSO DE 2.000 ATÉ 3.000 LÚMENS, EQUIPADO COM 2 FARÓIS</t>
  </si>
  <si>
    <t xml:space="preserve"> 16.1.81 </t>
  </si>
  <si>
    <t xml:space="preserve"> 8662 </t>
  </si>
  <si>
    <t>Soquete ou bocal de porcelana E27 de tempo, ref.MT-2233, marca Decorlux ou similar</t>
  </si>
  <si>
    <t xml:space="preserve"> 16.1.82 </t>
  </si>
  <si>
    <t xml:space="preserve"> 101538 </t>
  </si>
  <si>
    <t>ARMAÇÃO SECUNDÁRIA, COM 1 ESTRIBO E 1 ISOLADOR - FORNECIMENTO E INSTALAÇÃO. AF_07/2020</t>
  </si>
  <si>
    <t xml:space="preserve"> 16.1.83 </t>
  </si>
  <si>
    <t xml:space="preserve"> 97361 </t>
  </si>
  <si>
    <t>QUADRO DE MEDIÇÃO GERAL DE ENERGIA COM 16 MEDIDORES - FORNECIMENTO E INSTALAÇÃO. AF_10/2020</t>
  </si>
  <si>
    <t xml:space="preserve"> 16.1.84 </t>
  </si>
  <si>
    <t xml:space="preserve"> 12226 </t>
  </si>
  <si>
    <t>Quadro de distribuição de embutir, em chapa de aço, para até 24 disjuntores, com barramento, padrão DIN, exclusive disjuntores -  Rev 01  03/2022</t>
  </si>
  <si>
    <t xml:space="preserve"> 16.1.85 </t>
  </si>
  <si>
    <t xml:space="preserve"> 12228 </t>
  </si>
  <si>
    <t>Quadro de distribuição de embutir, em chapa de aço, para até 32 disjuntores, com barramento, padrão DIN, exclusive disjuntores</t>
  </si>
  <si>
    <t xml:space="preserve"> 16.1.86 </t>
  </si>
  <si>
    <t xml:space="preserve"> 101879 </t>
  </si>
  <si>
    <t>QUADRO DE DISTRIBUIÇÃO DE ENERGIA EM CHAPA DE AÇO GALVANIZADO, DE EMBUTIR, COM BARRAMENTO TRIFÁSICO, PARA 24 DISJUNTORES DIN 100A - FORNECIMENTO E INSTALAÇÃO. AF_10/2020</t>
  </si>
  <si>
    <t xml:space="preserve"> 16.1.87 </t>
  </si>
  <si>
    <t xml:space="preserve"> 101880 </t>
  </si>
  <si>
    <t>QUADRO DE DISTRIBUIÇÃO DE ENERGIA EM CHAPA DE AÇO GALVANIZADO, DE EMBUTIR, COM BARRAMENTO TRIFÁSICO, PARA 30 DISJUNTORES DIN 150A - FORNECIMENTO E INSTALAÇÃO. AF_10/2020</t>
  </si>
  <si>
    <t xml:space="preserve"> 16.1.88 </t>
  </si>
  <si>
    <t xml:space="preserve"> 101881 </t>
  </si>
  <si>
    <t>QUADRO DE DISTRIBUIÇÃO DE ENERGIA EM CHAPA DE AÇO GALVANIZADO, DE EMBUTIR, COM BARRAMENTO TRIFÁSICO, PARA 40 DISJUNTORES DIN 100A - FORNECIMENTO E INSTALAÇÃO. AF_10/2020</t>
  </si>
  <si>
    <t xml:space="preserve"> 16.2 </t>
  </si>
  <si>
    <t>ILUMINAÇÃO</t>
  </si>
  <si>
    <t xml:space="preserve"> 16.2.1 </t>
  </si>
  <si>
    <t xml:space="preserve"> 97607 </t>
  </si>
  <si>
    <t>LUMINÁRIA ARANDELA TIPO TARTARUGA, DE SOBREPOR, COM 1 LÂMPADA LED DE 6 W, SEM REATOR - FORNECIMENTO E INSTALAÇÃO. AF_02/2020</t>
  </si>
  <si>
    <t xml:space="preserve"> 16.2.2 </t>
  </si>
  <si>
    <t xml:space="preserve"> 41.31.040 </t>
  </si>
  <si>
    <t>LUMINÁRIA LED RETANGULAR DE SOBREPOR COM DIFUSOR TRANSLÚCIDO, 4000 K, FLUXO LUMINOSO DE 3690 A 4800 LM, POTÊNCIA DE 35 W A 41 W</t>
  </si>
  <si>
    <t xml:space="preserve"> 16.2.3 </t>
  </si>
  <si>
    <t xml:space="preserve"> 060121 </t>
  </si>
  <si>
    <t>LUMINARIA DE EMBUTIR PLAFON 18W LED BRANCO FRIO 22,5x22,5</t>
  </si>
  <si>
    <t xml:space="preserve"> 16.2.4 </t>
  </si>
  <si>
    <t xml:space="preserve"> 13158 </t>
  </si>
  <si>
    <t>Luminária plafon (sobrepor) 40 x 40 - 36 W - 6000K - G- Light ou similar</t>
  </si>
  <si>
    <t xml:space="preserve"> 16.2.5 </t>
  </si>
  <si>
    <t xml:space="preserve"> 16.2.6 </t>
  </si>
  <si>
    <t xml:space="preserve"> 41.11.712 </t>
  </si>
  <si>
    <t>LUMINÁRIA LED REDONDA DE EMBUTIR PARA PAREDE OU PISO, ÁREA INTERNA OU EXTERNA, BIVOLT - POTÊNCIA 6 W</t>
  </si>
  <si>
    <t xml:space="preserve"> 16.2.7 </t>
  </si>
  <si>
    <t xml:space="preserve"> 060680 </t>
  </si>
  <si>
    <t>LUMINARIA DE EMERGENCIA 30 LEDS BIVOLT LDE INTELBRAS</t>
  </si>
  <si>
    <t xml:space="preserve"> 16.2.8 </t>
  </si>
  <si>
    <t xml:space="preserve"> 16.3 </t>
  </si>
  <si>
    <t>SPDA</t>
  </si>
  <si>
    <t xml:space="preserve"> 16.3.1 </t>
  </si>
  <si>
    <t xml:space="preserve"> 11273 </t>
  </si>
  <si>
    <t>Caixa de equipotencialização em aço 200x200x90mm, para embutir com tampa, com9 terminais, ref:TEL-901 ou similar (SPDA)</t>
  </si>
  <si>
    <t xml:space="preserve"> 16.3.2 </t>
  </si>
  <si>
    <t xml:space="preserve"> 101801 </t>
  </si>
  <si>
    <t>CAIXA COM GRELHA RETANGULAR DE FERRO FUNDIDO, EM ALVENARIA COM BLOCOS DE CONCRETO, DIMENSÕES INTERNAS: 0,30 X 1,00 X 1,00. AF_12/2020</t>
  </si>
  <si>
    <t xml:space="preserve"> 16.3.3 </t>
  </si>
  <si>
    <t xml:space="preserve"> 98111 </t>
  </si>
  <si>
    <t>CAIXA DE INSPEÇÃO PARA ATERRAMENTO, CIRCULAR, EM POLIETILENO, DIÂMETRO INTERNO = 0,3 M. AF_12/2020</t>
  </si>
  <si>
    <t xml:space="preserve"> 16.3.4 </t>
  </si>
  <si>
    <t xml:space="preserve"> 078054 </t>
  </si>
  <si>
    <t>HASTE ATERRAMENTO COBREADA 5/8"" x 2,40m 6715 670106 - MAGNET</t>
  </si>
  <si>
    <t xml:space="preserve"> 16.3.5 </t>
  </si>
  <si>
    <t xml:space="preserve"> 96989 </t>
  </si>
  <si>
    <t>CAPTOR TIPO FRANKLIN PARA SPDA - FORNECIMENTO E INSTALAÇÃO. AF_08/2023</t>
  </si>
  <si>
    <t xml:space="preserve"> 16.3.6 </t>
  </si>
  <si>
    <t xml:space="preserve"> 96988 </t>
  </si>
  <si>
    <t>MASTRO 1 ½", COM 3 METROS, PARA SPDA - FORNECIMENTO E INSTALAÇÃO. AF_08/2023</t>
  </si>
  <si>
    <t xml:space="preserve"> 16.3.7 </t>
  </si>
  <si>
    <t xml:space="preserve"> 104746 </t>
  </si>
  <si>
    <t>MINI CAPTOR PARA SPDA - FORNECIMENTO E INSTALAÇÃO. AF_08/2023</t>
  </si>
  <si>
    <t xml:space="preserve"> 16.3.8 </t>
  </si>
  <si>
    <t xml:space="preserve"> 078206 </t>
  </si>
  <si>
    <t>CABO DE COBRE NU MEIO DURO 7 FIOS 35mm2</t>
  </si>
  <si>
    <t xml:space="preserve"> 16.3.9 </t>
  </si>
  <si>
    <t xml:space="preserve"> 078212 </t>
  </si>
  <si>
    <t>CABO DE COBRE NU MEIO DURO 7 FIOS 50mm2</t>
  </si>
  <si>
    <t xml:space="preserve"> 16.3.10 </t>
  </si>
  <si>
    <t xml:space="preserve"> 96984 </t>
  </si>
  <si>
    <t>ELETRODUTO PVC RÍGIDO, DIÂMETRO 40MM, COM 3 METROS, PARA SPDA - FORNECIMENTO E INSTALAÇÃO. AF_08/2023</t>
  </si>
  <si>
    <t xml:space="preserve"> 16.3.11 </t>
  </si>
  <si>
    <t xml:space="preserve"> 101548 </t>
  </si>
  <si>
    <t>ISOLADOR, TIPO ROLDANA, PARA BAIXA TENSÃO - FORNECIMENTO E INSTALAÇÃO. AF_07/2020</t>
  </si>
  <si>
    <t>CLIMATIZAÇÃO</t>
  </si>
  <si>
    <t xml:space="preserve"> 17.1 </t>
  </si>
  <si>
    <t xml:space="preserve"> 17.1.1 </t>
  </si>
  <si>
    <t xml:space="preserve"> 97331 </t>
  </si>
  <si>
    <t>TUBO EM COBRE FLEXÍVEL, DN 1/4", COM ISOLAMENTO, INSTALADO EM RAMAL DE ALIMENTAÇÃO DE AR CONDICIONADO COM CONDENSADORA CENTRAL - FORNECIMENTO E INSTALAÇÃO. AF_12/2015</t>
  </si>
  <si>
    <t xml:space="preserve"> 17.1.2 </t>
  </si>
  <si>
    <t xml:space="preserve"> 103290 </t>
  </si>
  <si>
    <t>TUBO EM COBRE FLEXÍVEL, DN 3/8", COM ISOLAMENTO, INSTALADO EM FORRO, PARA RAMAL DE ALIMENTAÇÃO DE AR CONDICIONADO, INCLUSO FIXADOR. AF_11/2021</t>
  </si>
  <si>
    <t xml:space="preserve"> 17.1.3 </t>
  </si>
  <si>
    <t xml:space="preserve"> 103291 </t>
  </si>
  <si>
    <t>TUBO EM COBRE FLEXÍVEL, DN 1/2", COM ISOLAMENTO, INSTALADO EM FORRO, PARA RAMAL DE ALIMENTAÇÃO DE AR CONDICIONADO, INCLUSO FIXADOR. AF_11/2021</t>
  </si>
  <si>
    <t xml:space="preserve"> 17.1.4 </t>
  </si>
  <si>
    <t xml:space="preserve"> 97330 </t>
  </si>
  <si>
    <t>TUBO EM COBRE FLEXÍVEL, DN 5/8", COM ISOLAMENTO, INSTALADO EM RAMAL DE ALIMENTAÇÃO DE AR CONDICIONADO COM CONDENSADORA INDIVIDUAL - FORNECIMENTO E INSTALAÇÃO. AF_12/2015</t>
  </si>
  <si>
    <t xml:space="preserve"> 17.1.5 </t>
  </si>
  <si>
    <t xml:space="preserve"> 11412 </t>
  </si>
  <si>
    <t>Cabo de cobre PP Cordplast 4 x 2,5 mm2, 450/750v - fornecimento e instalação</t>
  </si>
  <si>
    <t xml:space="preserve"> 17.1.6 </t>
  </si>
  <si>
    <t xml:space="preserve"> 200065 </t>
  </si>
  <si>
    <t>CAIXA PARA ENCAIXE E INSTALACAO APARELHO AR CONDICIONADO</t>
  </si>
  <si>
    <t xml:space="preserve"> 17.1.7 </t>
  </si>
  <si>
    <t xml:space="preserve"> 15.005.0280-0 </t>
  </si>
  <si>
    <t>DUTO PARA EXAUSTAO DE AR/VENTILACAO,CHAVETADO EM CHAPA DE AC O GALVANIZADO,NAS DIVERSAS BITOLAS,CONFORME ABNT NBR 16401,I NCLUSIVE SUPORTES PINTADOS,GRELHAS,DIFUSORES EM ALUMINIO EXT RUDADO E DEMAIS ITENS NECESSARIOS.FORNECIMENTO E COLOCACAO</t>
  </si>
  <si>
    <t xml:space="preserve"> 17.1.8 </t>
  </si>
  <si>
    <t xml:space="preserve"> 070665 </t>
  </si>
  <si>
    <t>DUTO FLEXIVEL DE ALUMINIO C/ ISOLAM. TERM.LA VIDRO 150MM 6""</t>
  </si>
  <si>
    <t xml:space="preserve"> 17.1.9 </t>
  </si>
  <si>
    <t xml:space="preserve"> 070660 </t>
  </si>
  <si>
    <t>DUTO FLEXIVEL DE ALUMINIO C/ ISOLAM. TERM.LA VIDRO 100MM 4""</t>
  </si>
  <si>
    <t xml:space="preserve"> 17.1.10 </t>
  </si>
  <si>
    <t xml:space="preserve"> 12498 </t>
  </si>
  <si>
    <t>Barra roscada bicromatizada ø 3/8" x 3000mm</t>
  </si>
  <si>
    <t xml:space="preserve"> 17.1.11 </t>
  </si>
  <si>
    <t xml:space="preserve"> 721 </t>
  </si>
  <si>
    <t>Fornecimento e instalação de porca sextavada 3/8" (ref vl 1.55 valemam ou similar)</t>
  </si>
  <si>
    <t xml:space="preserve"> 17.1.12 </t>
  </si>
  <si>
    <t xml:space="preserve"> 90460 </t>
  </si>
  <si>
    <t>SUPORTE PARA 2 TUBOS HORIZONTAIS, ESPAÇADO A CADA 56 CM, EM PERFILADO COM COMPRIMENTO DE 25 CM FIXADO EM LAJE, POR METRO DE TUBULAÇÃO FIXADA. AF_09/2023</t>
  </si>
  <si>
    <t xml:space="preserve"> 17.2 </t>
  </si>
  <si>
    <t xml:space="preserve"> 17.2.1 </t>
  </si>
  <si>
    <t xml:space="preserve"> 070901 </t>
  </si>
  <si>
    <t>EXAUSTOR CENTRIFUGO SIROCO TRIFASICO EC5-TN-3</t>
  </si>
  <si>
    <t xml:space="preserve"> 17.2.2 </t>
  </si>
  <si>
    <t xml:space="preserve"> 070876 </t>
  </si>
  <si>
    <t>EXAUSTOR CENTRIFUGO SIROCO TRIFASICO MODELO EC4-TN</t>
  </si>
  <si>
    <t xml:space="preserve"> 17.2.3 </t>
  </si>
  <si>
    <t xml:space="preserve"> 070557 </t>
  </si>
  <si>
    <t>CAIXA DE VENTILACAO PARA FORRO COLARINHO COM BOCAL CVM1800</t>
  </si>
  <si>
    <t xml:space="preserve"> 17.2.4 </t>
  </si>
  <si>
    <t xml:space="preserve"> 070216 </t>
  </si>
  <si>
    <t>CAIXA DE VENTILACAO PARA FORRO CAB-250 - 220V - S&amp;P</t>
  </si>
  <si>
    <t xml:space="preserve"> 17.2.5 </t>
  </si>
  <si>
    <t xml:space="preserve"> 073411 </t>
  </si>
  <si>
    <t>CAIXA DE VENTILACAO PARA FORRO MODELO: CAB-250N - 220V - S&amp;P</t>
  </si>
  <si>
    <t xml:space="preserve"> 17.2.6 </t>
  </si>
  <si>
    <t xml:space="preserve"> 070205 </t>
  </si>
  <si>
    <t>EXAUSTOR AXIAL MULTIVAC MODELO MURO 150A</t>
  </si>
  <si>
    <t>DADOS E VOZ</t>
  </si>
  <si>
    <t xml:space="preserve"> 18.1 </t>
  </si>
  <si>
    <t xml:space="preserve"> 18.2 </t>
  </si>
  <si>
    <t xml:space="preserve"> 18.3 </t>
  </si>
  <si>
    <t xml:space="preserve"> 18.4 </t>
  </si>
  <si>
    <t xml:space="preserve"> 18.5 </t>
  </si>
  <si>
    <t xml:space="preserve"> 18.6 </t>
  </si>
  <si>
    <t xml:space="preserve"> 18.7 </t>
  </si>
  <si>
    <t xml:space="preserve"> 18.8 </t>
  </si>
  <si>
    <t xml:space="preserve"> 18.9 </t>
  </si>
  <si>
    <t xml:space="preserve"> 98307 </t>
  </si>
  <si>
    <t>TOMADA DE REDE RJ45 - FORNECIMENTO E INSTALAÇÃO. AF_11/2019</t>
  </si>
  <si>
    <t xml:space="preserve"> 18.10 </t>
  </si>
  <si>
    <t xml:space="preserve"> 18.11 </t>
  </si>
  <si>
    <t xml:space="preserve"> 18.12 </t>
  </si>
  <si>
    <t xml:space="preserve"> 11286 </t>
  </si>
  <si>
    <t>Curva horizontal 75 x 50 mm para eletrocalha metálica, com ângulo 90° (ref.: mopa ou similar)</t>
  </si>
  <si>
    <t xml:space="preserve"> 18.13 </t>
  </si>
  <si>
    <t xml:space="preserve"> 749 </t>
  </si>
  <si>
    <t>Fornecimento e instalação de eletrocalha metálica  75 x  50 x 3000 mm (ref. vl 3.01 ge 75/50 valemam ou similar)</t>
  </si>
  <si>
    <t xml:space="preserve"> 18.14 </t>
  </si>
  <si>
    <t xml:space="preserve"> 8695 </t>
  </si>
  <si>
    <t>Suporte vertical  100 x 100 mm  para fixação de eletrocalha metálica ( ref.: Mopa ou similar)</t>
  </si>
  <si>
    <t xml:space="preserve"> 18.15 </t>
  </si>
  <si>
    <t xml:space="preserve"> 9426 </t>
  </si>
  <si>
    <t>Tê horizontal 75 x 50 mm para eletrocalha metálica (ref. Mopa ou similar)</t>
  </si>
  <si>
    <t xml:space="preserve"> 18.16 </t>
  </si>
  <si>
    <t xml:space="preserve"> 063747 </t>
  </si>
  <si>
    <t>EMENDA INTERNA PARA ELETROCALHA 50x50</t>
  </si>
  <si>
    <t xml:space="preserve"> 18.17 </t>
  </si>
  <si>
    <t xml:space="preserve"> 699 </t>
  </si>
  <si>
    <t>Terminal 75 x 50 mm para eletrocalha metalica (ref. vl 3.01-25 ge valemam ou similar)</t>
  </si>
  <si>
    <t xml:space="preserve"> 18.18 </t>
  </si>
  <si>
    <t xml:space="preserve"> 18.19 </t>
  </si>
  <si>
    <t xml:space="preserve"> 18.20 </t>
  </si>
  <si>
    <t xml:space="preserve"> 18.21 </t>
  </si>
  <si>
    <t xml:space="preserve"> 69.20.340 </t>
  </si>
  <si>
    <t>TOMADA PARA TV, TIPO PINO JACK, COM PLACA</t>
  </si>
  <si>
    <t>GASES MEDICINAIS</t>
  </si>
  <si>
    <t xml:space="preserve"> 19.1 </t>
  </si>
  <si>
    <t xml:space="preserve"> 103835 </t>
  </si>
  <si>
    <t>TUBO EM COBRE RÍGIDO, DN 15 MM, CLASSE A, SEM ISOLAMENTO, INSTALADO EM RAMAL E SUB-RAMAL DE GÁS MEDICINAL - FORNECIMENTO E INSTALAÇÃO. AF_04/2022</t>
  </si>
  <si>
    <t xml:space="preserve"> 19.2 </t>
  </si>
  <si>
    <t xml:space="preserve"> 103865 </t>
  </si>
  <si>
    <t>TÊ EM COBRE, DN 15 MM, SEM ANEL DE SOLDA, INSTALADO EM RAMAL E SUB-RAMAL DE GÁS MEDICINAL - FORNECIMENTO E INSTALAÇÃO. AF_04/2022</t>
  </si>
  <si>
    <t xml:space="preserve"> 19.3 </t>
  </si>
  <si>
    <t xml:space="preserve"> 103838 </t>
  </si>
  <si>
    <t>COTOVELO EM COBRE, DN 15 MM, 90 GRAUS, SEM ANEL DE SOLDA, INSTALADO EM RAMAL E SUB-RAMAL DE GÁS MEDICINAL - FORNECIMENTO E INSTALAÇÃO. AF_04/2022</t>
  </si>
  <si>
    <t xml:space="preserve"> 19.4 </t>
  </si>
  <si>
    <t xml:space="preserve"> 103847 </t>
  </si>
  <si>
    <t>LUVA EM COBRE, DN 15 MM, SEM ANEL DE SOLDA, INSTALADO EM RAMAL E SUB-RAMAL DE GÁS MEDICINAL - FORNECIMENTO E INSTALAÇÃO. AF_04/2022</t>
  </si>
  <si>
    <t xml:space="preserve"> 19.5 </t>
  </si>
  <si>
    <t xml:space="preserve"> 18.050.0100-0 </t>
  </si>
  <si>
    <t>PAINEL DE ALARME MEDICINAL AR COMPRIMIDO,OXIDO NITROSO,DIOXI DO DE CARBONO,OXIGENIO E VACUO.FORNECIMENTO E ASSENTAMENTO.( PARA INSTALACAO VIDE FAMILIA 15.014)</t>
  </si>
  <si>
    <t xml:space="preserve"> 19.6 </t>
  </si>
  <si>
    <t xml:space="preserve"> 11218 </t>
  </si>
  <si>
    <t>Régua p/gás medicinal,em alumínio,dimensões: 850x220x70mm,com: 01 ponto p/ oxigênio, 01 ponto p/ ar comprimido, 01 ponto p/ vácuo, 01 ponto p/ óxido nitroso, 08 tomadas elétricas, mod.Square Line,VTC Vitatec ou similar</t>
  </si>
  <si>
    <t xml:space="preserve"> 19.7 </t>
  </si>
  <si>
    <t xml:space="preserve"> CPU2424 </t>
  </si>
  <si>
    <t>POSTO DE CONSUMO DE O2 OU AR VÁCUO OU N2O</t>
  </si>
  <si>
    <t xml:space="preserve"> 19.8 </t>
  </si>
  <si>
    <t xml:space="preserve"> 8733 </t>
  </si>
  <si>
    <t>Central manifold para cilindros 2 x 2 para oxigênio, ar comprimido e óxido nitroso com serpentina e sem válvula de alta pressão</t>
  </si>
  <si>
    <t xml:space="preserve"> 19.9 </t>
  </si>
  <si>
    <t xml:space="preserve"> 91179 </t>
  </si>
  <si>
    <t>FIXAÇÃO DE TUBOS HORIZONTAIS DE PVC ÁGUA/PVC ESGOTO/PVC PLUVIAL/CPVC/PPR/COBRE OU AÇO, DIÂMETROS MENORES OU IGUAIS A 40 MM, COM ABRAÇADEIRA METÁLICA RÍGIDA TIPO  D  COM PARAFUSO DE FIXAÇÃO 1 1/4", FIXADA DIRETAMENTE NA LAJE OU PAREDE. AF_09/2023</t>
  </si>
  <si>
    <t>URBANIZAÇÃO</t>
  </si>
  <si>
    <t xml:space="preserve"> 20.1 </t>
  </si>
  <si>
    <t>PAVIMENTAÇÃO E ACESSIBILIDADE</t>
  </si>
  <si>
    <t xml:space="preserve"> 20.1.1 </t>
  </si>
  <si>
    <t xml:space="preserve"> 104658 </t>
  </si>
  <si>
    <t>PISO PODOTÁTIL DE ALERTA OU DIRECIONAL, DE CONCRETO, ASSENTADO SOBRE ARGAMASSA. AF_03/2024</t>
  </si>
  <si>
    <t xml:space="preserve"> 20.1.2 </t>
  </si>
  <si>
    <t xml:space="preserve"> 94276 </t>
  </si>
  <si>
    <t>ASSENTAMENTO DE GUIA (MEIO-FIO) EM TRECHO CURVO, CONFECCIONADA EM CONCRETO PRÉ-FABRICADO, DIMENSÕES 100X15X13X20 CM (COMPRIMENTO X BASE INFERIOR X BASE SUPERIOR X ALTURA). AF_01/2024</t>
  </si>
  <si>
    <t xml:space="preserve"> 20.2 </t>
  </si>
  <si>
    <t>PAISAGISMO</t>
  </si>
  <si>
    <t xml:space="preserve"> 20.2.1 </t>
  </si>
  <si>
    <t xml:space="preserve"> 103946 </t>
  </si>
  <si>
    <t>PLANTIO DE GRAMA ESMERALDA OU SÃO CARLOS OU CURITIBANA, EM PLACAS. AF_05/2022</t>
  </si>
  <si>
    <t xml:space="preserve"> 20.3 </t>
  </si>
  <si>
    <t>SINALIZAÇÃO</t>
  </si>
  <si>
    <t xml:space="preserve"> 20.3.1 </t>
  </si>
  <si>
    <t xml:space="preserve"> 12043 </t>
  </si>
  <si>
    <t>Letra em aço inox escovado/polido 20 x 20cm - instalado</t>
  </si>
  <si>
    <t>SERVIÇOS COMPLEMENTARES</t>
  </si>
  <si>
    <t xml:space="preserve"> 21.1 </t>
  </si>
  <si>
    <t xml:space="preserve"> 2451 </t>
  </si>
  <si>
    <t>Limpeza/remoção de tintas em pisos e revestimentos</t>
  </si>
  <si>
    <t xml:space="preserve"> 21.2 </t>
  </si>
  <si>
    <t xml:space="preserve"> 2450 </t>
  </si>
  <si>
    <t>Limpeza geral</t>
  </si>
  <si>
    <t>Totais -&gt;</t>
  </si>
  <si>
    <t>841.704,44</t>
  </si>
  <si>
    <t>2.351.886,80</t>
  </si>
  <si>
    <t>3.193.591,24</t>
  </si>
  <si>
    <t>Total sem BDI</t>
  </si>
  <si>
    <t>Total do BDI</t>
  </si>
  <si>
    <t>Total Geral</t>
  </si>
  <si>
    <t>FL: ÚNICA</t>
  </si>
  <si>
    <t>CRONOGRAMA FÍSICO-FINANCEIRO</t>
  </si>
  <si>
    <t>MUNICÍPIO:</t>
  </si>
  <si>
    <t>JOÃO MONLEVADE - MG</t>
  </si>
  <si>
    <t>OBRA:</t>
  </si>
  <si>
    <t>PRAZO</t>
  </si>
  <si>
    <t>14 (QUATORZE) MESES</t>
  </si>
  <si>
    <t>DATA:</t>
  </si>
  <si>
    <t>ITEM</t>
  </si>
  <si>
    <t>SERVIÇOS</t>
  </si>
  <si>
    <t>CUSTO</t>
  </si>
  <si>
    <t>INCID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</si>
  <si>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</si>
  <si>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</si>
  <si>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</si>
  <si>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</si>
  <si>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</si>
  <si>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</si>
  <si>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</si>
  <si>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</si>
  <si>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</si>
  <si>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</si>
  <si>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</si>
  <si>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</si>
  <si>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</si>
  <si>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</si>
  <si>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TOTAL</t>
  </si>
  <si>
    <t xml:space="preserve"> </t>
  </si>
  <si>
    <t xml:space="preserve">TOTAL </t>
  </si>
  <si>
    <t>% MENSAL</t>
  </si>
  <si>
    <t>%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</si>
</sst>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0.0"/>
    <numFmt numFmtId="167" formatCode="&quot;R$&quot;\ #,##0.00"/>
    <numFmt numFmtId="168" formatCode="_-* #,##0.00_-;\-* #,##0.00_-;_-* &quot;-&quot;??_-;_-@"/>
    <numFmt numFmtId="169" formatCode="#,##0.00\ %"/>
    <numFmt numFmtId="170" formatCode="_-&quot;R$&quot;\ * #,##0.00_-;\-&quot;R$&quot;\ * #,##0.00_-;_-&quot;R$&quot;\ * &quot;-&quot;??_-;_-@"/>
  </numFmts>
  <fonts count="22">
    <font>
      <sz val="11"/>
      <color theme="1"/>
      <name val="Calibri"/>
      <charset val="134"/>
      <scheme val="minor"/>
    </font>
    <font>
      <b/>
      <sz val="10"/>
      <name val="Century Gothic"/>
      <family val="2"/>
    </font>
    <font>
      <sz val="1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7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1"/>
    </font>
    <font>
      <b/>
      <sz val="11"/>
      <color rgb="FF000000"/>
      <name val="Arial"/>
      <family val="1"/>
    </font>
    <font>
      <sz val="11"/>
      <color rgb="FF000000"/>
      <name val="Arial"/>
      <family val="1"/>
    </font>
    <font>
      <sz val="10"/>
      <color theme="1"/>
      <name val="Arial"/>
      <family val="2"/>
    </font>
    <font>
      <b/>
      <sz val="11"/>
      <name val="Arial"/>
      <family val="1"/>
    </font>
    <font>
      <b/>
      <sz val="18"/>
      <color theme="1"/>
      <name val="Arial"/>
      <family val="2"/>
    </font>
    <font>
      <b/>
      <sz val="1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0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331">
    <xf numFmtId="0" fontId="0" fillId="0" borderId="0" xfId="0"/>
    <xf numFmtId="0" fontId="1" fillId="0" borderId="1" xfId="0" applyNumberFormat="1" applyFont="1" applyBorder="1" applyAlignment="1">
      <alignment horizontal="center" vertical="distributed"/>
    </xf>
    <xf numFmtId="0" fontId="2" fillId="0" borderId="10" xfId="0" applyNumberFormat="1" applyFont="1" applyBorder="1" applyAlignment="1">
      <alignment horizontal="center" vertical="distributed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/>
    </xf>
    <xf numFmtId="167" fontId="9" fillId="0" borderId="0" xfId="0" applyNumberFormat="1" applyFont="1" applyFill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1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68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49" fontId="13" fillId="0" borderId="28" xfId="0" applyNumberFormat="1" applyFont="1" applyFill="1" applyBorder="1" applyAlignment="1">
      <alignment horizontal="left" vertical="center"/>
    </xf>
    <xf numFmtId="0" fontId="13" fillId="0" borderId="29" xfId="0" applyFont="1" applyFill="1" applyBorder="1" applyAlignment="1">
      <alignment vertical="center" wrapText="1"/>
    </xf>
    <xf numFmtId="0" fontId="13" fillId="0" borderId="29" xfId="0" applyFont="1" applyFill="1" applyBorder="1" applyAlignment="1">
      <alignment vertical="center"/>
    </xf>
    <xf numFmtId="4" fontId="11" fillId="0" borderId="29" xfId="0" applyNumberFormat="1" applyFont="1" applyFill="1" applyBorder="1" applyAlignment="1">
      <alignment vertical="center"/>
    </xf>
    <xf numFmtId="43" fontId="13" fillId="0" borderId="29" xfId="1" applyFont="1" applyFill="1" applyBorder="1" applyAlignment="1">
      <alignment vertical="center"/>
    </xf>
    <xf numFmtId="168" fontId="13" fillId="0" borderId="29" xfId="0" applyNumberFormat="1" applyFont="1" applyFill="1" applyBorder="1" applyAlignment="1">
      <alignment vertical="center"/>
    </xf>
    <xf numFmtId="0" fontId="11" fillId="0" borderId="29" xfId="0" applyFont="1" applyFill="1" applyBorder="1" applyAlignment="1">
      <alignment vertical="center"/>
    </xf>
    <xf numFmtId="0" fontId="13" fillId="0" borderId="30" xfId="0" applyFont="1" applyFill="1" applyBorder="1" applyAlignment="1">
      <alignment horizontal="left" vertical="center"/>
    </xf>
    <xf numFmtId="49" fontId="11" fillId="0" borderId="31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43" fontId="11" fillId="0" borderId="0" xfId="1" applyFont="1" applyFill="1" applyAlignment="1">
      <alignment vertical="center"/>
    </xf>
    <xf numFmtId="168" fontId="11" fillId="0" borderId="0" xfId="0" applyNumberFormat="1" applyFont="1" applyFill="1" applyAlignment="1">
      <alignment vertical="center"/>
    </xf>
    <xf numFmtId="10" fontId="11" fillId="0" borderId="0" xfId="0" applyNumberFormat="1" applyFont="1" applyFill="1" applyAlignment="1">
      <alignment horizontal="left" vertical="center"/>
    </xf>
    <xf numFmtId="49" fontId="11" fillId="0" borderId="32" xfId="0" applyNumberFormat="1" applyFont="1" applyFill="1" applyBorder="1" applyAlignment="1">
      <alignment horizontal="left" vertical="center"/>
    </xf>
    <xf numFmtId="43" fontId="13" fillId="0" borderId="0" xfId="1" applyFont="1" applyFill="1" applyAlignment="1">
      <alignment vertical="center"/>
    </xf>
    <xf numFmtId="168" fontId="13" fillId="0" borderId="0" xfId="0" applyNumberFormat="1" applyFont="1" applyFill="1" applyAlignment="1">
      <alignment vertical="center"/>
    </xf>
    <xf numFmtId="0" fontId="11" fillId="0" borderId="32" xfId="0" applyFont="1" applyFill="1" applyBorder="1" applyAlignment="1">
      <alignment vertical="center"/>
    </xf>
    <xf numFmtId="0" fontId="13" fillId="0" borderId="31" xfId="0" applyFont="1" applyFill="1" applyBorder="1" applyAlignment="1">
      <alignment horizontal="left" vertical="center"/>
    </xf>
    <xf numFmtId="4" fontId="13" fillId="0" borderId="0" xfId="0" applyNumberFormat="1" applyFont="1" applyFill="1" applyAlignment="1">
      <alignment vertical="center"/>
    </xf>
    <xf numFmtId="0" fontId="11" fillId="0" borderId="32" xfId="0" applyFont="1" applyFill="1" applyBorder="1" applyAlignment="1">
      <alignment horizontal="left" vertical="center"/>
    </xf>
    <xf numFmtId="49" fontId="11" fillId="0" borderId="31" xfId="0" applyNumberFormat="1" applyFont="1" applyFill="1" applyBorder="1" applyAlignment="1">
      <alignment vertical="center"/>
    </xf>
    <xf numFmtId="49" fontId="11" fillId="0" borderId="0" xfId="0" applyNumberFormat="1" applyFont="1" applyFill="1" applyAlignment="1">
      <alignment vertical="center"/>
    </xf>
    <xf numFmtId="49" fontId="13" fillId="0" borderId="32" xfId="0" applyNumberFormat="1" applyFont="1" applyFill="1" applyBorder="1" applyAlignment="1">
      <alignment vertical="center"/>
    </xf>
    <xf numFmtId="49" fontId="11" fillId="0" borderId="33" xfId="0" applyNumberFormat="1" applyFont="1" applyFill="1" applyBorder="1" applyAlignment="1">
      <alignment horizontal="left" vertical="center"/>
    </xf>
    <xf numFmtId="0" fontId="13" fillId="0" borderId="34" xfId="0" applyFont="1" applyFill="1" applyBorder="1" applyAlignment="1">
      <alignment vertical="center" wrapText="1"/>
    </xf>
    <xf numFmtId="0" fontId="13" fillId="0" borderId="34" xfId="0" applyFont="1" applyFill="1" applyBorder="1" applyAlignment="1">
      <alignment vertical="center"/>
    </xf>
    <xf numFmtId="4" fontId="11" fillId="0" borderId="34" xfId="0" applyNumberFormat="1" applyFont="1" applyFill="1" applyBorder="1" applyAlignment="1">
      <alignment vertical="center"/>
    </xf>
    <xf numFmtId="43" fontId="13" fillId="0" borderId="34" xfId="1" applyFont="1" applyFill="1" applyBorder="1" applyAlignment="1">
      <alignment vertical="center"/>
    </xf>
    <xf numFmtId="168" fontId="13" fillId="0" borderId="34" xfId="0" applyNumberFormat="1" applyFont="1" applyFill="1" applyBorder="1" applyAlignment="1">
      <alignment vertical="center"/>
    </xf>
    <xf numFmtId="0" fontId="11" fillId="0" borderId="34" xfId="0" applyFont="1" applyFill="1" applyBorder="1" applyAlignment="1">
      <alignment vertical="center"/>
    </xf>
    <xf numFmtId="49" fontId="11" fillId="0" borderId="35" xfId="0" applyNumberFormat="1" applyFont="1" applyFill="1" applyBorder="1" applyAlignment="1">
      <alignment vertical="center"/>
    </xf>
    <xf numFmtId="168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4" fontId="9" fillId="0" borderId="0" xfId="0" applyNumberFormat="1" applyFont="1" applyFill="1" applyAlignment="1">
      <alignment vertical="center"/>
    </xf>
    <xf numFmtId="43" fontId="9" fillId="0" borderId="0" xfId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right" vertical="center" wrapText="1"/>
    </xf>
    <xf numFmtId="49" fontId="14" fillId="0" borderId="34" xfId="0" applyNumberFormat="1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4" fontId="9" fillId="0" borderId="34" xfId="0" applyNumberFormat="1" applyFont="1" applyFill="1" applyBorder="1" applyAlignment="1">
      <alignment horizontal="center" vertical="center" wrapText="1"/>
    </xf>
    <xf numFmtId="4" fontId="14" fillId="0" borderId="34" xfId="0" applyNumberFormat="1" applyFont="1" applyFill="1" applyBorder="1" applyAlignment="1">
      <alignment horizontal="center" vertical="center" wrapText="1"/>
    </xf>
    <xf numFmtId="43" fontId="14" fillId="0" borderId="34" xfId="1" applyFont="1" applyFill="1" applyBorder="1" applyAlignment="1">
      <alignment horizontal="center" vertical="center" wrapText="1"/>
    </xf>
    <xf numFmtId="167" fontId="14" fillId="0" borderId="34" xfId="0" applyNumberFormat="1" applyFont="1" applyFill="1" applyBorder="1" applyAlignment="1">
      <alignment horizontal="center" vertical="center" wrapText="1"/>
    </xf>
    <xf numFmtId="10" fontId="14" fillId="0" borderId="34" xfId="0" applyNumberFormat="1" applyFont="1" applyFill="1" applyBorder="1" applyAlignment="1">
      <alignment horizontal="center" vertical="center" wrapText="1"/>
    </xf>
    <xf numFmtId="0" fontId="16" fillId="0" borderId="42" xfId="3" applyNumberFormat="1" applyFont="1" applyFill="1" applyBorder="1" applyAlignment="1">
      <alignment horizontal="left" vertical="top" wrapText="1"/>
    </xf>
    <xf numFmtId="0" fontId="16" fillId="0" borderId="42" xfId="3" applyFont="1" applyFill="1" applyBorder="1" applyAlignment="1">
      <alignment horizontal="left" vertical="top" wrapText="1"/>
    </xf>
    <xf numFmtId="43" fontId="16" fillId="0" borderId="42" xfId="1" applyFont="1" applyFill="1" applyBorder="1" applyAlignment="1">
      <alignment horizontal="right" vertical="top" wrapText="1"/>
    </xf>
    <xf numFmtId="0" fontId="16" fillId="0" borderId="42" xfId="3" applyFont="1" applyFill="1" applyBorder="1" applyAlignment="1">
      <alignment horizontal="right" vertical="top" wrapText="1"/>
    </xf>
    <xf numFmtId="4" fontId="16" fillId="0" borderId="42" xfId="3" applyNumberFormat="1" applyFont="1" applyFill="1" applyBorder="1" applyAlignment="1">
      <alignment horizontal="right" vertical="top" wrapText="1"/>
    </xf>
    <xf numFmtId="169" fontId="16" fillId="0" borderId="42" xfId="3" applyNumberFormat="1" applyFont="1" applyFill="1" applyBorder="1" applyAlignment="1">
      <alignment horizontal="right" vertical="top" wrapText="1"/>
    </xf>
    <xf numFmtId="10" fontId="9" fillId="0" borderId="0" xfId="0" applyNumberFormat="1" applyFont="1" applyFill="1" applyAlignment="1">
      <alignment vertical="center"/>
    </xf>
    <xf numFmtId="170" fontId="9" fillId="0" borderId="0" xfId="0" applyNumberFormat="1" applyFont="1" applyFill="1" applyAlignment="1">
      <alignment vertical="center"/>
    </xf>
    <xf numFmtId="0" fontId="17" fillId="0" borderId="42" xfId="3" applyFont="1" applyFill="1" applyBorder="1" applyAlignment="1">
      <alignment horizontal="left" vertical="top" wrapText="1"/>
    </xf>
    <xf numFmtId="0" fontId="17" fillId="0" borderId="42" xfId="3" applyFont="1" applyFill="1" applyBorder="1" applyAlignment="1">
      <alignment horizontal="right" vertical="top" wrapText="1"/>
    </xf>
    <xf numFmtId="0" fontId="17" fillId="0" borderId="42" xfId="3" applyFont="1" applyFill="1" applyBorder="1" applyAlignment="1">
      <alignment horizontal="center" vertical="top" wrapText="1"/>
    </xf>
    <xf numFmtId="43" fontId="17" fillId="0" borderId="42" xfId="1" applyFont="1" applyFill="1" applyBorder="1" applyAlignment="1">
      <alignment horizontal="right" vertical="top" wrapText="1"/>
    </xf>
    <xf numFmtId="4" fontId="17" fillId="0" borderId="42" xfId="3" applyNumberFormat="1" applyFont="1" applyFill="1" applyBorder="1" applyAlignment="1">
      <alignment horizontal="right" vertical="top" wrapText="1"/>
    </xf>
    <xf numFmtId="169" fontId="17" fillId="0" borderId="42" xfId="3" applyNumberFormat="1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center" vertical="center"/>
    </xf>
    <xf numFmtId="43" fontId="9" fillId="0" borderId="0" xfId="0" applyNumberFormat="1" applyFont="1" applyFill="1" applyBorder="1" applyAlignment="1">
      <alignment horizontal="center" vertical="center"/>
    </xf>
    <xf numFmtId="43" fontId="14" fillId="0" borderId="0" xfId="0" applyNumberFormat="1" applyFont="1" applyFill="1" applyBorder="1" applyAlignment="1">
      <alignment horizontal="center" vertical="center"/>
    </xf>
    <xf numFmtId="167" fontId="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3" fontId="19" fillId="0" borderId="0" xfId="1" applyFont="1" applyFill="1" applyBorder="1" applyAlignment="1">
      <alignment horizontal="right" vertical="top" wrapText="1"/>
    </xf>
    <xf numFmtId="0" fontId="15" fillId="0" borderId="0" xfId="3" applyFont="1" applyFill="1" applyAlignment="1">
      <alignment horizontal="center" vertical="top" wrapText="1"/>
    </xf>
    <xf numFmtId="43" fontId="15" fillId="0" borderId="0" xfId="1" applyFont="1" applyFill="1" applyBorder="1" applyAlignment="1">
      <alignment horizontal="center" vertical="top" wrapText="1"/>
    </xf>
    <xf numFmtId="0" fontId="15" fillId="0" borderId="0" xfId="3" applyFont="1" applyFill="1" applyAlignment="1">
      <alignment horizontal="left" vertical="top" wrapText="1"/>
    </xf>
    <xf numFmtId="43" fontId="0" fillId="0" borderId="0" xfId="1" applyFont="1" applyFill="1" applyAlignment="1">
      <alignment vertical="center"/>
    </xf>
    <xf numFmtId="167" fontId="3" fillId="0" borderId="10" xfId="0" applyNumberFormat="1" applyFont="1" applyBorder="1" applyAlignment="1">
      <alignment horizontal="center" vertical="distributed"/>
    </xf>
    <xf numFmtId="167" fontId="0" fillId="0" borderId="0" xfId="0" applyNumberFormat="1" applyAlignment="1">
      <alignment horizontal="center"/>
    </xf>
    <xf numFmtId="2" fontId="9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2" fontId="9" fillId="0" borderId="0" xfId="0" applyNumberFormat="1" applyFont="1" applyFill="1" applyAlignment="1">
      <alignment vertical="center"/>
    </xf>
    <xf numFmtId="2" fontId="9" fillId="0" borderId="0" xfId="0" applyNumberFormat="1" applyFont="1" applyFill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 wrapText="1"/>
    </xf>
    <xf numFmtId="2" fontId="9" fillId="0" borderId="0" xfId="0" applyNumberFormat="1" applyFont="1" applyFill="1" applyAlignment="1">
      <alignment vertical="center" wrapText="1"/>
    </xf>
    <xf numFmtId="2" fontId="11" fillId="0" borderId="0" xfId="0" applyNumberFormat="1" applyFont="1" applyFill="1" applyAlignment="1">
      <alignment vertical="center"/>
    </xf>
    <xf numFmtId="2" fontId="14" fillId="0" borderId="0" xfId="0" applyNumberFormat="1" applyFont="1" applyFill="1" applyAlignment="1">
      <alignment vertical="center"/>
    </xf>
    <xf numFmtId="2" fontId="13" fillId="0" borderId="0" xfId="0" applyNumberFormat="1" applyFont="1" applyFill="1" applyAlignment="1">
      <alignment vertical="center"/>
    </xf>
    <xf numFmtId="2" fontId="18" fillId="0" borderId="0" xfId="0" applyNumberFormat="1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2" fontId="14" fillId="0" borderId="0" xfId="0" applyNumberFormat="1" applyFont="1" applyFill="1" applyAlignment="1">
      <alignment horizontal="center" vertical="center"/>
    </xf>
    <xf numFmtId="2" fontId="11" fillId="0" borderId="0" xfId="0" applyNumberFormat="1" applyFont="1" applyFill="1" applyAlignment="1">
      <alignment horizontal="center" vertical="center"/>
    </xf>
    <xf numFmtId="2" fontId="18" fillId="0" borderId="0" xfId="0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6" fillId="3" borderId="42" xfId="3" applyNumberFormat="1" applyFont="1" applyFill="1" applyBorder="1" applyAlignment="1">
      <alignment horizontal="left" vertical="top" wrapText="1"/>
    </xf>
    <xf numFmtId="0" fontId="16" fillId="3" borderId="42" xfId="3" applyFont="1" applyFill="1" applyBorder="1" applyAlignment="1">
      <alignment horizontal="left" vertical="top" wrapText="1"/>
    </xf>
    <xf numFmtId="43" fontId="16" fillId="3" borderId="42" xfId="1" applyFont="1" applyFill="1" applyBorder="1" applyAlignment="1">
      <alignment horizontal="right" vertical="top" wrapText="1"/>
    </xf>
    <xf numFmtId="0" fontId="16" fillId="3" borderId="42" xfId="3" applyFont="1" applyFill="1" applyBorder="1" applyAlignment="1">
      <alignment horizontal="right" vertical="top" wrapText="1"/>
    </xf>
    <xf numFmtId="4" fontId="16" fillId="3" borderId="42" xfId="3" applyNumberFormat="1" applyFont="1" applyFill="1" applyBorder="1" applyAlignment="1">
      <alignment horizontal="right" vertical="top" wrapText="1"/>
    </xf>
    <xf numFmtId="169" fontId="16" fillId="3" borderId="42" xfId="3" applyNumberFormat="1" applyFont="1" applyFill="1" applyBorder="1" applyAlignment="1">
      <alignment horizontal="right" vertical="top" wrapText="1"/>
    </xf>
    <xf numFmtId="0" fontId="11" fillId="3" borderId="0" xfId="0" applyFont="1" applyFill="1" applyAlignment="1">
      <alignment vertical="center"/>
    </xf>
    <xf numFmtId="2" fontId="9" fillId="3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vertical="center"/>
    </xf>
    <xf numFmtId="0" fontId="0" fillId="3" borderId="0" xfId="0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2" fontId="20" fillId="0" borderId="0" xfId="0" applyNumberFormat="1" applyFont="1" applyFill="1" applyAlignment="1">
      <alignment horizontal="center" vertical="center" wrapText="1"/>
    </xf>
    <xf numFmtId="2" fontId="21" fillId="0" borderId="0" xfId="0" applyNumberFormat="1" applyFont="1" applyFill="1" applyAlignment="1">
      <alignment horizontal="center" vertical="center" wrapText="1"/>
    </xf>
    <xf numFmtId="10" fontId="9" fillId="3" borderId="0" xfId="0" applyNumberFormat="1" applyFont="1" applyFill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7" fillId="4" borderId="42" xfId="3" applyFont="1" applyFill="1" applyBorder="1" applyAlignment="1">
      <alignment horizontal="left" vertical="top" wrapText="1"/>
    </xf>
    <xf numFmtId="0" fontId="17" fillId="4" borderId="42" xfId="3" applyFont="1" applyFill="1" applyBorder="1" applyAlignment="1">
      <alignment horizontal="right" vertical="top" wrapText="1"/>
    </xf>
    <xf numFmtId="0" fontId="17" fillId="4" borderId="42" xfId="3" applyFont="1" applyFill="1" applyBorder="1" applyAlignment="1">
      <alignment horizontal="center" vertical="top" wrapText="1"/>
    </xf>
    <xf numFmtId="43" fontId="17" fillId="4" borderId="42" xfId="1" applyFont="1" applyFill="1" applyBorder="1" applyAlignment="1">
      <alignment horizontal="right" vertical="top" wrapText="1"/>
    </xf>
    <xf numFmtId="4" fontId="17" fillId="4" borderId="42" xfId="3" applyNumberFormat="1" applyFont="1" applyFill="1" applyBorder="1" applyAlignment="1">
      <alignment horizontal="right" vertical="top" wrapText="1"/>
    </xf>
    <xf numFmtId="169" fontId="17" fillId="4" borderId="42" xfId="3" applyNumberFormat="1" applyFont="1" applyFill="1" applyBorder="1" applyAlignment="1">
      <alignment horizontal="right" vertical="top" wrapText="1"/>
    </xf>
    <xf numFmtId="0" fontId="11" fillId="4" borderId="0" xfId="0" applyFont="1" applyFill="1" applyAlignment="1">
      <alignment vertical="center"/>
    </xf>
    <xf numFmtId="2" fontId="9" fillId="4" borderId="0" xfId="0" applyNumberFormat="1" applyFont="1" applyFill="1" applyAlignment="1">
      <alignment horizontal="center" vertical="center"/>
    </xf>
    <xf numFmtId="2" fontId="9" fillId="4" borderId="0" xfId="0" applyNumberFormat="1" applyFont="1" applyFill="1" applyAlignment="1">
      <alignment vertical="center"/>
    </xf>
    <xf numFmtId="2" fontId="11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2" fontId="9" fillId="5" borderId="0" xfId="0" applyNumberFormat="1" applyFont="1" applyFill="1" applyAlignment="1">
      <alignment horizontal="center" vertical="center"/>
    </xf>
    <xf numFmtId="2" fontId="9" fillId="6" borderId="0" xfId="0" applyNumberFormat="1" applyFont="1" applyFill="1" applyAlignment="1">
      <alignment horizontal="center" vertical="center"/>
    </xf>
    <xf numFmtId="10" fontId="9" fillId="6" borderId="0" xfId="0" applyNumberFormat="1" applyFont="1" applyFill="1" applyAlignment="1">
      <alignment horizontal="center" vertical="center"/>
    </xf>
    <xf numFmtId="2" fontId="9" fillId="7" borderId="0" xfId="0" applyNumberFormat="1" applyFont="1" applyFill="1" applyAlignment="1">
      <alignment horizontal="center" vertical="center"/>
    </xf>
    <xf numFmtId="2" fontId="9" fillId="7" borderId="0" xfId="0" applyNumberFormat="1" applyFont="1" applyFill="1" applyAlignment="1">
      <alignment horizontal="center" vertical="center" wrapText="1"/>
    </xf>
    <xf numFmtId="2" fontId="20" fillId="7" borderId="0" xfId="0" applyNumberFormat="1" applyFont="1" applyFill="1" applyAlignment="1">
      <alignment horizontal="center" vertical="center" wrapText="1"/>
    </xf>
    <xf numFmtId="2" fontId="14" fillId="7" borderId="0" xfId="0" applyNumberFormat="1" applyFont="1" applyFill="1" applyAlignment="1">
      <alignment horizontal="center" vertical="center"/>
    </xf>
    <xf numFmtId="10" fontId="9" fillId="7" borderId="0" xfId="0" applyNumberFormat="1" applyFont="1" applyFill="1" applyAlignment="1">
      <alignment horizontal="center" vertical="center"/>
    </xf>
    <xf numFmtId="2" fontId="11" fillId="7" borderId="0" xfId="0" applyNumberFormat="1" applyFont="1" applyFill="1" applyAlignment="1">
      <alignment horizontal="center" vertical="center"/>
    </xf>
    <xf numFmtId="2" fontId="18" fillId="7" borderId="0" xfId="0" applyNumberFormat="1" applyFont="1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16" fillId="7" borderId="42" xfId="3" applyFont="1" applyFill="1" applyBorder="1" applyAlignment="1">
      <alignment horizontal="left" vertical="top" wrapText="1"/>
    </xf>
    <xf numFmtId="43" fontId="16" fillId="7" borderId="42" xfId="1" applyFont="1" applyFill="1" applyBorder="1" applyAlignment="1">
      <alignment horizontal="right" vertical="top" wrapText="1"/>
    </xf>
    <xf numFmtId="0" fontId="16" fillId="7" borderId="42" xfId="3" applyFont="1" applyFill="1" applyBorder="1" applyAlignment="1">
      <alignment horizontal="right" vertical="top" wrapText="1"/>
    </xf>
    <xf numFmtId="4" fontId="16" fillId="7" borderId="42" xfId="3" applyNumberFormat="1" applyFont="1" applyFill="1" applyBorder="1" applyAlignment="1">
      <alignment horizontal="right" vertical="top" wrapText="1"/>
    </xf>
    <xf numFmtId="169" fontId="16" fillId="7" borderId="42" xfId="3" applyNumberFormat="1" applyFont="1" applyFill="1" applyBorder="1" applyAlignment="1">
      <alignment horizontal="right" vertical="top" wrapText="1"/>
    </xf>
    <xf numFmtId="0" fontId="11" fillId="7" borderId="0" xfId="0" applyFont="1" applyFill="1" applyAlignment="1">
      <alignment vertical="center"/>
    </xf>
    <xf numFmtId="2" fontId="9" fillId="7" borderId="0" xfId="0" applyNumberFormat="1" applyFont="1" applyFill="1" applyAlignment="1">
      <alignment vertical="center"/>
    </xf>
    <xf numFmtId="2" fontId="11" fillId="7" borderId="0" xfId="0" applyNumberFormat="1" applyFont="1" applyFill="1" applyAlignment="1">
      <alignment vertical="center"/>
    </xf>
    <xf numFmtId="0" fontId="0" fillId="7" borderId="0" xfId="0" applyFill="1" applyAlignment="1">
      <alignment vertical="center"/>
    </xf>
    <xf numFmtId="0" fontId="17" fillId="7" borderId="42" xfId="3" applyFont="1" applyFill="1" applyBorder="1" applyAlignment="1">
      <alignment horizontal="left" vertical="top" wrapText="1"/>
    </xf>
    <xf numFmtId="0" fontId="17" fillId="7" borderId="42" xfId="3" applyFont="1" applyFill="1" applyBorder="1" applyAlignment="1">
      <alignment horizontal="right" vertical="top" wrapText="1"/>
    </xf>
    <xf numFmtId="0" fontId="17" fillId="7" borderId="42" xfId="3" applyFont="1" applyFill="1" applyBorder="1" applyAlignment="1">
      <alignment horizontal="center" vertical="top" wrapText="1"/>
    </xf>
    <xf numFmtId="43" fontId="17" fillId="7" borderId="42" xfId="1" applyFont="1" applyFill="1" applyBorder="1" applyAlignment="1">
      <alignment horizontal="right" vertical="top" wrapText="1"/>
    </xf>
    <xf numFmtId="4" fontId="17" fillId="7" borderId="42" xfId="3" applyNumberFormat="1" applyFont="1" applyFill="1" applyBorder="1" applyAlignment="1">
      <alignment horizontal="right" vertical="top" wrapText="1"/>
    </xf>
    <xf numFmtId="169" fontId="17" fillId="7" borderId="42" xfId="3" applyNumberFormat="1" applyFont="1" applyFill="1" applyBorder="1" applyAlignment="1">
      <alignment horizontal="right" vertical="top" wrapText="1"/>
    </xf>
    <xf numFmtId="2" fontId="9" fillId="3" borderId="0" xfId="0" applyNumberFormat="1" applyFont="1" applyFill="1" applyAlignment="1">
      <alignment horizontal="center" vertical="center" wrapText="1"/>
    </xf>
    <xf numFmtId="2" fontId="20" fillId="3" borderId="0" xfId="0" applyNumberFormat="1" applyFont="1" applyFill="1" applyAlignment="1">
      <alignment horizontal="center" vertical="center" wrapText="1"/>
    </xf>
    <xf numFmtId="2" fontId="14" fillId="3" borderId="0" xfId="0" applyNumberFormat="1" applyFont="1" applyFill="1" applyAlignment="1">
      <alignment horizontal="center" vertical="center"/>
    </xf>
    <xf numFmtId="2" fontId="11" fillId="3" borderId="0" xfId="0" applyNumberFormat="1" applyFont="1" applyFill="1" applyAlignment="1">
      <alignment horizontal="center" vertical="center"/>
    </xf>
    <xf numFmtId="2" fontId="18" fillId="3" borderId="0" xfId="0" applyNumberFormat="1" applyFon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9" fillId="8" borderId="0" xfId="0" applyNumberFormat="1" applyFont="1" applyFill="1" applyAlignment="1">
      <alignment horizontal="center" vertical="center"/>
    </xf>
    <xf numFmtId="2" fontId="9" fillId="8" borderId="0" xfId="0" applyNumberFormat="1" applyFont="1" applyFill="1" applyAlignment="1">
      <alignment horizontal="center" vertical="center" wrapText="1"/>
    </xf>
    <xf numFmtId="2" fontId="20" fillId="8" borderId="0" xfId="0" applyNumberFormat="1" applyFont="1" applyFill="1" applyAlignment="1">
      <alignment horizontal="center" vertical="center" wrapText="1"/>
    </xf>
    <xf numFmtId="2" fontId="14" fillId="8" borderId="0" xfId="0" applyNumberFormat="1" applyFont="1" applyFill="1" applyAlignment="1">
      <alignment horizontal="center" vertical="center"/>
    </xf>
    <xf numFmtId="10" fontId="9" fillId="8" borderId="0" xfId="0" applyNumberFormat="1" applyFont="1" applyFill="1" applyAlignment="1">
      <alignment horizontal="center" vertical="center"/>
    </xf>
    <xf numFmtId="2" fontId="11" fillId="8" borderId="0" xfId="0" applyNumberFormat="1" applyFont="1" applyFill="1" applyAlignment="1">
      <alignment horizontal="center" vertical="center"/>
    </xf>
    <xf numFmtId="2" fontId="18" fillId="8" borderId="0" xfId="0" applyNumberFormat="1" applyFont="1" applyFill="1" applyAlignment="1">
      <alignment horizontal="center" vertical="center"/>
    </xf>
    <xf numFmtId="2" fontId="0" fillId="8" borderId="0" xfId="0" applyNumberFormat="1" applyFill="1" applyAlignment="1">
      <alignment horizontal="center" vertical="center"/>
    </xf>
    <xf numFmtId="2" fontId="9" fillId="9" borderId="0" xfId="0" applyNumberFormat="1" applyFont="1" applyFill="1" applyAlignment="1">
      <alignment horizontal="center" vertical="center"/>
    </xf>
    <xf numFmtId="2" fontId="9" fillId="9" borderId="0" xfId="0" applyNumberFormat="1" applyFont="1" applyFill="1" applyAlignment="1">
      <alignment horizontal="center" vertical="center" wrapText="1"/>
    </xf>
    <xf numFmtId="2" fontId="21" fillId="9" borderId="0" xfId="0" applyNumberFormat="1" applyFont="1" applyFill="1" applyAlignment="1">
      <alignment horizontal="center" vertical="center" wrapText="1"/>
    </xf>
    <xf numFmtId="2" fontId="14" fillId="9" borderId="0" xfId="0" applyNumberFormat="1" applyFont="1" applyFill="1" applyAlignment="1">
      <alignment horizontal="center" vertical="center"/>
    </xf>
    <xf numFmtId="10" fontId="9" fillId="9" borderId="0" xfId="0" applyNumberFormat="1" applyFont="1" applyFill="1" applyAlignment="1">
      <alignment horizontal="center" vertical="center"/>
    </xf>
    <xf numFmtId="2" fontId="11" fillId="9" borderId="0" xfId="0" applyNumberFormat="1" applyFont="1" applyFill="1" applyAlignment="1">
      <alignment horizontal="center" vertical="center"/>
    </xf>
    <xf numFmtId="2" fontId="18" fillId="9" borderId="0" xfId="0" applyNumberFormat="1" applyFont="1" applyFill="1" applyAlignment="1">
      <alignment horizontal="center" vertical="center"/>
    </xf>
    <xf numFmtId="2" fontId="0" fillId="9" borderId="0" xfId="0" applyNumberFormat="1" applyFill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6" fillId="5" borderId="42" xfId="3" applyFont="1" applyFill="1" applyBorder="1" applyAlignment="1">
      <alignment horizontal="left" vertical="top" wrapText="1"/>
    </xf>
    <xf numFmtId="43" fontId="16" fillId="5" borderId="42" xfId="1" applyFont="1" applyFill="1" applyBorder="1" applyAlignment="1">
      <alignment horizontal="right" vertical="top" wrapText="1"/>
    </xf>
    <xf numFmtId="0" fontId="16" fillId="5" borderId="42" xfId="3" applyFont="1" applyFill="1" applyBorder="1" applyAlignment="1">
      <alignment horizontal="right" vertical="top" wrapText="1"/>
    </xf>
    <xf numFmtId="4" fontId="16" fillId="5" borderId="42" xfId="3" applyNumberFormat="1" applyFont="1" applyFill="1" applyBorder="1" applyAlignment="1">
      <alignment horizontal="right" vertical="top" wrapText="1"/>
    </xf>
    <xf numFmtId="169" fontId="16" fillId="5" borderId="42" xfId="3" applyNumberFormat="1" applyFont="1" applyFill="1" applyBorder="1" applyAlignment="1">
      <alignment horizontal="right" vertical="top" wrapText="1"/>
    </xf>
    <xf numFmtId="0" fontId="11" fillId="5" borderId="0" xfId="0" applyFont="1" applyFill="1" applyAlignment="1">
      <alignment vertical="center"/>
    </xf>
    <xf numFmtId="2" fontId="9" fillId="5" borderId="0" xfId="0" applyNumberFormat="1" applyFont="1" applyFill="1" applyAlignment="1">
      <alignment vertical="center"/>
    </xf>
    <xf numFmtId="2" fontId="11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0" fontId="17" fillId="5" borderId="42" xfId="3" applyFont="1" applyFill="1" applyBorder="1" applyAlignment="1">
      <alignment horizontal="left" vertical="top" wrapText="1"/>
    </xf>
    <xf numFmtId="0" fontId="17" fillId="5" borderId="42" xfId="3" applyFont="1" applyFill="1" applyBorder="1" applyAlignment="1">
      <alignment horizontal="right" vertical="top" wrapText="1"/>
    </xf>
    <xf numFmtId="0" fontId="17" fillId="5" borderId="42" xfId="3" applyFont="1" applyFill="1" applyBorder="1" applyAlignment="1">
      <alignment horizontal="center" vertical="top" wrapText="1"/>
    </xf>
    <xf numFmtId="43" fontId="17" fillId="5" borderId="42" xfId="1" applyFont="1" applyFill="1" applyBorder="1" applyAlignment="1">
      <alignment horizontal="right" vertical="top" wrapText="1"/>
    </xf>
    <xf numFmtId="4" fontId="17" fillId="5" borderId="42" xfId="3" applyNumberFormat="1" applyFont="1" applyFill="1" applyBorder="1" applyAlignment="1">
      <alignment horizontal="right" vertical="top" wrapText="1"/>
    </xf>
    <xf numFmtId="169" fontId="17" fillId="5" borderId="42" xfId="3" applyNumberFormat="1" applyFont="1" applyFill="1" applyBorder="1" applyAlignment="1">
      <alignment horizontal="right" vertical="top" wrapText="1"/>
    </xf>
    <xf numFmtId="0" fontId="9" fillId="6" borderId="0" xfId="0" applyFont="1" applyFill="1" applyBorder="1" applyAlignment="1">
      <alignment horizontal="center" vertical="center"/>
    </xf>
    <xf numFmtId="0" fontId="17" fillId="6" borderId="42" xfId="3" applyFont="1" applyFill="1" applyBorder="1" applyAlignment="1">
      <alignment horizontal="left" vertical="top" wrapText="1"/>
    </xf>
    <xf numFmtId="0" fontId="17" fillId="6" borderId="42" xfId="3" applyFont="1" applyFill="1" applyBorder="1" applyAlignment="1">
      <alignment horizontal="right" vertical="top" wrapText="1"/>
    </xf>
    <xf numFmtId="0" fontId="17" fillId="6" borderId="42" xfId="3" applyFont="1" applyFill="1" applyBorder="1" applyAlignment="1">
      <alignment horizontal="center" vertical="top" wrapText="1"/>
    </xf>
    <xf numFmtId="43" fontId="17" fillId="6" borderId="42" xfId="1" applyFont="1" applyFill="1" applyBorder="1" applyAlignment="1">
      <alignment horizontal="right" vertical="top" wrapText="1"/>
    </xf>
    <xf numFmtId="4" fontId="17" fillId="6" borderId="42" xfId="3" applyNumberFormat="1" applyFont="1" applyFill="1" applyBorder="1" applyAlignment="1">
      <alignment horizontal="right" vertical="top" wrapText="1"/>
    </xf>
    <xf numFmtId="169" fontId="17" fillId="6" borderId="42" xfId="3" applyNumberFormat="1" applyFont="1" applyFill="1" applyBorder="1" applyAlignment="1">
      <alignment horizontal="right" vertical="top" wrapText="1"/>
    </xf>
    <xf numFmtId="0" fontId="11" fillId="6" borderId="0" xfId="0" applyFont="1" applyFill="1" applyAlignment="1">
      <alignment vertical="center"/>
    </xf>
    <xf numFmtId="2" fontId="9" fillId="6" borderId="0" xfId="0" applyNumberFormat="1" applyFont="1" applyFill="1" applyAlignment="1">
      <alignment vertical="center"/>
    </xf>
    <xf numFmtId="2" fontId="11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2" fontId="9" fillId="10" borderId="0" xfId="0" applyNumberFormat="1" applyFont="1" applyFill="1" applyAlignment="1">
      <alignment horizontal="center" vertical="center"/>
    </xf>
    <xf numFmtId="2" fontId="9" fillId="10" borderId="0" xfId="0" applyNumberFormat="1" applyFont="1" applyFill="1" applyAlignment="1">
      <alignment horizontal="center" vertical="center" wrapText="1"/>
    </xf>
    <xf numFmtId="2" fontId="21" fillId="10" borderId="0" xfId="0" applyNumberFormat="1" applyFont="1" applyFill="1" applyAlignment="1">
      <alignment horizontal="center" vertical="center" wrapText="1"/>
    </xf>
    <xf numFmtId="2" fontId="14" fillId="10" borderId="0" xfId="0" applyNumberFormat="1" applyFont="1" applyFill="1" applyAlignment="1">
      <alignment horizontal="center" vertical="center"/>
    </xf>
    <xf numFmtId="10" fontId="9" fillId="10" borderId="0" xfId="0" applyNumberFormat="1" applyFont="1" applyFill="1" applyAlignment="1">
      <alignment horizontal="center" vertical="center"/>
    </xf>
    <xf numFmtId="2" fontId="11" fillId="10" borderId="0" xfId="0" applyNumberFormat="1" applyFont="1" applyFill="1" applyAlignment="1">
      <alignment horizontal="center" vertical="center"/>
    </xf>
    <xf numFmtId="2" fontId="18" fillId="10" borderId="0" xfId="0" applyNumberFormat="1" applyFont="1" applyFill="1" applyAlignment="1">
      <alignment horizontal="center" vertical="center"/>
    </xf>
    <xf numFmtId="2" fontId="0" fillId="10" borderId="0" xfId="0" applyNumberFormat="1" applyFill="1" applyAlignment="1">
      <alignment horizontal="center" vertical="center"/>
    </xf>
    <xf numFmtId="10" fontId="11" fillId="7" borderId="0" xfId="0" applyNumberFormat="1" applyFont="1" applyFill="1" applyAlignment="1">
      <alignment horizontal="center" vertical="center"/>
    </xf>
    <xf numFmtId="10" fontId="11" fillId="8" borderId="0" xfId="0" applyNumberFormat="1" applyFont="1" applyFill="1" applyAlignment="1">
      <alignment horizontal="center" vertical="center"/>
    </xf>
    <xf numFmtId="10" fontId="11" fillId="10" borderId="0" xfId="0" applyNumberFormat="1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10" fontId="4" fillId="0" borderId="10" xfId="2" applyNumberFormat="1" applyFont="1" applyFill="1" applyBorder="1" applyAlignment="1">
      <alignment horizontal="center" vertical="distributed"/>
    </xf>
    <xf numFmtId="0" fontId="0" fillId="0" borderId="0" xfId="0" applyFill="1"/>
    <xf numFmtId="167" fontId="0" fillId="0" borderId="0" xfId="0" applyNumberFormat="1"/>
    <xf numFmtId="0" fontId="19" fillId="0" borderId="0" xfId="3" applyFont="1" applyFill="1" applyAlignment="1">
      <alignment horizontal="right" vertical="top" wrapText="1"/>
    </xf>
    <xf numFmtId="0" fontId="0" fillId="0" borderId="0" xfId="0" applyFill="1" applyAlignment="1">
      <alignment vertical="center"/>
    </xf>
    <xf numFmtId="10" fontId="4" fillId="2" borderId="10" xfId="7" applyNumberFormat="1" applyFont="1" applyFill="1" applyBorder="1" applyAlignment="1">
      <alignment horizontal="center" vertical="distributed"/>
    </xf>
    <xf numFmtId="10" fontId="4" fillId="2" borderId="22" xfId="7" applyNumberFormat="1" applyFont="1" applyFill="1" applyBorder="1" applyAlignment="1">
      <alignment horizontal="center" vertical="distributed"/>
    </xf>
    <xf numFmtId="0" fontId="1" fillId="0" borderId="3" xfId="0" applyNumberFormat="1" applyFont="1" applyBorder="1" applyAlignment="1">
      <alignment horizontal="center" vertical="distributed"/>
    </xf>
    <xf numFmtId="0" fontId="3" fillId="0" borderId="3" xfId="0" applyFont="1" applyBorder="1" applyAlignment="1">
      <alignment horizontal="center" vertical="distributed"/>
    </xf>
    <xf numFmtId="0" fontId="3" fillId="0" borderId="10" xfId="0" applyFont="1" applyBorder="1" applyAlignment="1">
      <alignment horizontal="center" vertical="distributed"/>
    </xf>
    <xf numFmtId="43" fontId="4" fillId="2" borderId="10" xfId="1" applyFont="1" applyFill="1" applyBorder="1" applyAlignment="1">
      <alignment horizontal="right" vertical="distributed"/>
    </xf>
    <xf numFmtId="10" fontId="4" fillId="2" borderId="10" xfId="2" applyNumberFormat="1" applyFont="1" applyFill="1" applyBorder="1" applyAlignment="1">
      <alignment horizontal="center" vertical="distributed"/>
    </xf>
    <xf numFmtId="0" fontId="19" fillId="0" borderId="0" xfId="3" applyFont="1" applyFill="1" applyAlignment="1">
      <alignment horizontal="right" vertical="top" wrapText="1"/>
    </xf>
    <xf numFmtId="0" fontId="19" fillId="0" borderId="0" xfId="3" applyFont="1" applyFill="1" applyAlignment="1">
      <alignment horizontal="left" vertical="top" wrapText="1"/>
    </xf>
    <xf numFmtId="4" fontId="19" fillId="0" borderId="0" xfId="3" applyNumberFormat="1" applyFont="1" applyFill="1" applyAlignment="1">
      <alignment horizontal="right" vertical="top" wrapText="1"/>
    </xf>
    <xf numFmtId="49" fontId="12" fillId="0" borderId="28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32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13" fillId="0" borderId="36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vertical="center"/>
    </xf>
    <xf numFmtId="0" fontId="13" fillId="0" borderId="36" xfId="0" applyFont="1" applyFill="1" applyBorder="1" applyAlignment="1">
      <alignment horizontal="right" vertical="center" wrapText="1"/>
    </xf>
    <xf numFmtId="0" fontId="13" fillId="0" borderId="36" xfId="0" applyFont="1" applyFill="1" applyBorder="1" applyAlignment="1">
      <alignment horizontal="center" vertical="center" wrapText="1"/>
    </xf>
    <xf numFmtId="43" fontId="13" fillId="0" borderId="36" xfId="1" applyFont="1" applyFill="1" applyBorder="1" applyAlignment="1">
      <alignment horizontal="right" vertical="center" wrapText="1"/>
    </xf>
    <xf numFmtId="43" fontId="5" fillId="0" borderId="40" xfId="1" applyFont="1" applyFill="1" applyBorder="1" applyAlignment="1">
      <alignment vertical="center"/>
    </xf>
    <xf numFmtId="0" fontId="13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43" fontId="4" fillId="2" borderId="13" xfId="1" applyFont="1" applyFill="1" applyBorder="1" applyAlignment="1">
      <alignment horizontal="center" vertical="distributed"/>
    </xf>
    <xf numFmtId="43" fontId="4" fillId="2" borderId="16" xfId="1" applyFont="1" applyFill="1" applyBorder="1" applyAlignment="1">
      <alignment horizontal="center" vertical="distributed"/>
    </xf>
    <xf numFmtId="43" fontId="3" fillId="2" borderId="6" xfId="1" applyFont="1" applyFill="1" applyBorder="1" applyAlignment="1">
      <alignment horizontal="center" vertical="distributed"/>
    </xf>
    <xf numFmtId="43" fontId="3" fillId="2" borderId="45" xfId="1" applyFont="1" applyFill="1" applyBorder="1" applyAlignment="1">
      <alignment horizontal="center" vertical="distributed"/>
    </xf>
    <xf numFmtId="43" fontId="3" fillId="2" borderId="8" xfId="1" applyFont="1" applyFill="1" applyBorder="1" applyAlignment="1">
      <alignment horizontal="center" vertical="distributed"/>
    </xf>
    <xf numFmtId="43" fontId="3" fillId="2" borderId="46" xfId="1" applyFont="1" applyFill="1" applyBorder="1" applyAlignment="1">
      <alignment horizontal="center" vertical="distributed"/>
    </xf>
    <xf numFmtId="0" fontId="4" fillId="0" borderId="3" xfId="0" applyFont="1" applyBorder="1" applyAlignment="1">
      <alignment horizontal="center" vertical="distributed"/>
    </xf>
    <xf numFmtId="2" fontId="4" fillId="0" borderId="6" xfId="0" applyNumberFormat="1" applyFont="1" applyBorder="1" applyAlignment="1">
      <alignment horizontal="left" vertical="center" wrapText="1"/>
    </xf>
    <xf numFmtId="2" fontId="4" fillId="0" borderId="12" xfId="0" applyNumberFormat="1" applyFont="1" applyBorder="1" applyAlignment="1">
      <alignment horizontal="left" vertical="center" wrapText="1"/>
    </xf>
    <xf numFmtId="2" fontId="4" fillId="0" borderId="8" xfId="0" applyNumberFormat="1" applyFont="1" applyBorder="1" applyAlignment="1">
      <alignment horizontal="left" vertical="center" wrapText="1"/>
    </xf>
    <xf numFmtId="2" fontId="4" fillId="0" borderId="15" xfId="0" applyNumberFormat="1" applyFont="1" applyBorder="1" applyAlignment="1">
      <alignment horizontal="left" vertical="center" wrapText="1"/>
    </xf>
    <xf numFmtId="167" fontId="4" fillId="0" borderId="13" xfId="1" applyNumberFormat="1" applyFont="1" applyBorder="1" applyAlignment="1">
      <alignment horizontal="center" vertical="center"/>
    </xf>
    <xf numFmtId="167" fontId="4" fillId="0" borderId="16" xfId="1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distributed"/>
    </xf>
    <xf numFmtId="10" fontId="4" fillId="2" borderId="4" xfId="1" applyNumberFormat="1" applyFont="1" applyFill="1" applyBorder="1" applyAlignment="1">
      <alignment horizontal="center" vertical="distributed"/>
    </xf>
    <xf numFmtId="43" fontId="4" fillId="2" borderId="25" xfId="1" applyFont="1" applyFill="1" applyBorder="1" applyAlignment="1">
      <alignment horizontal="center" vertical="distributed"/>
    </xf>
    <xf numFmtId="43" fontId="4" fillId="2" borderId="4" xfId="1" applyFont="1" applyFill="1" applyBorder="1" applyAlignment="1">
      <alignment horizontal="center" vertical="distributed"/>
    </xf>
    <xf numFmtId="10" fontId="4" fillId="2" borderId="10" xfId="7" applyNumberFormat="1" applyFont="1" applyFill="1" applyBorder="1" applyAlignment="1">
      <alignment horizontal="center" vertical="distributed"/>
    </xf>
    <xf numFmtId="10" fontId="4" fillId="2" borderId="24" xfId="7" applyNumberFormat="1" applyFont="1" applyFill="1" applyBorder="1" applyAlignment="1">
      <alignment horizontal="center" vertical="distributed"/>
    </xf>
    <xf numFmtId="10" fontId="4" fillId="2" borderId="22" xfId="7" applyNumberFormat="1" applyFont="1" applyFill="1" applyBorder="1" applyAlignment="1">
      <alignment horizontal="center" vertical="distributed"/>
    </xf>
    <xf numFmtId="10" fontId="4" fillId="2" borderId="26" xfId="7" applyNumberFormat="1" applyFont="1" applyFill="1" applyBorder="1" applyAlignment="1">
      <alignment horizontal="center" vertical="distributed"/>
    </xf>
    <xf numFmtId="0" fontId="4" fillId="0" borderId="6" xfId="0" applyFont="1" applyBorder="1" applyAlignment="1">
      <alignment horizontal="right" vertical="distributed"/>
    </xf>
    <xf numFmtId="0" fontId="4" fillId="0" borderId="12" xfId="0" applyFont="1" applyBorder="1" applyAlignment="1">
      <alignment horizontal="right" vertical="distributed"/>
    </xf>
    <xf numFmtId="0" fontId="4" fillId="0" borderId="8" xfId="0" applyFont="1" applyBorder="1" applyAlignment="1">
      <alignment horizontal="right" vertical="distributed"/>
    </xf>
    <xf numFmtId="0" fontId="4" fillId="0" borderId="15" xfId="0" applyFont="1" applyBorder="1" applyAlignment="1">
      <alignment horizontal="right" vertical="distributed"/>
    </xf>
    <xf numFmtId="0" fontId="4" fillId="0" borderId="17" xfId="0" applyFont="1" applyBorder="1" applyAlignment="1">
      <alignment horizontal="center" vertical="distributed"/>
    </xf>
    <xf numFmtId="0" fontId="4" fillId="0" borderId="5" xfId="0" applyFont="1" applyBorder="1" applyAlignment="1">
      <alignment horizontal="center" vertical="distributed"/>
    </xf>
    <xf numFmtId="0" fontId="4" fillId="0" borderId="18" xfId="0" applyFont="1" applyBorder="1" applyAlignment="1">
      <alignment horizontal="center" vertical="distributed"/>
    </xf>
    <xf numFmtId="0" fontId="4" fillId="0" borderId="19" xfId="0" applyFont="1" applyBorder="1" applyAlignment="1">
      <alignment horizontal="center" vertical="distributed"/>
    </xf>
    <xf numFmtId="0" fontId="4" fillId="0" borderId="20" xfId="0" applyFont="1" applyBorder="1" applyAlignment="1">
      <alignment horizontal="center" vertical="distributed"/>
    </xf>
    <xf numFmtId="0" fontId="4" fillId="0" borderId="21" xfId="0" applyFont="1" applyBorder="1" applyAlignment="1">
      <alignment horizontal="center" vertical="distributed"/>
    </xf>
    <xf numFmtId="0" fontId="1" fillId="0" borderId="3" xfId="0" applyNumberFormat="1" applyFont="1" applyBorder="1" applyAlignment="1">
      <alignment horizontal="center" vertical="distributed"/>
    </xf>
    <xf numFmtId="0" fontId="4" fillId="0" borderId="11" xfId="0" applyFont="1" applyBorder="1" applyAlignment="1">
      <alignment horizontal="center" vertical="distributed"/>
    </xf>
    <xf numFmtId="0" fontId="4" fillId="0" borderId="14" xfId="0" applyFont="1" applyBorder="1" applyAlignment="1">
      <alignment horizontal="center" vertical="distributed"/>
    </xf>
    <xf numFmtId="167" fontId="4" fillId="0" borderId="10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distributed"/>
    </xf>
    <xf numFmtId="0" fontId="3" fillId="0" borderId="10" xfId="0" applyFont="1" applyBorder="1" applyAlignment="1">
      <alignment horizontal="center" vertical="distributed"/>
    </xf>
    <xf numFmtId="0" fontId="3" fillId="0" borderId="16" xfId="0" applyFont="1" applyBorder="1" applyAlignment="1">
      <alignment horizontal="center" vertical="distributed"/>
    </xf>
    <xf numFmtId="0" fontId="3" fillId="0" borderId="23" xfId="0" applyFont="1" applyBorder="1" applyAlignment="1">
      <alignment horizontal="center" vertical="distributed"/>
    </xf>
    <xf numFmtId="0" fontId="2" fillId="0" borderId="4" xfId="0" applyNumberFormat="1" applyFont="1" applyBorder="1" applyAlignment="1">
      <alignment horizontal="center" vertical="distributed"/>
    </xf>
    <xf numFmtId="0" fontId="2" fillId="0" borderId="5" xfId="0" applyNumberFormat="1" applyFont="1" applyBorder="1" applyAlignment="1">
      <alignment horizontal="center" vertical="distributed"/>
    </xf>
    <xf numFmtId="0" fontId="2" fillId="0" borderId="18" xfId="0" applyNumberFormat="1" applyFont="1" applyBorder="1" applyAlignment="1">
      <alignment horizontal="center" vertical="distributed"/>
    </xf>
    <xf numFmtId="2" fontId="4" fillId="0" borderId="10" xfId="0" applyNumberFormat="1" applyFont="1" applyBorder="1" applyAlignment="1">
      <alignment horizontal="left" vertical="distributed"/>
    </xf>
    <xf numFmtId="2" fontId="4" fillId="0" borderId="6" xfId="0" applyNumberFormat="1" applyFont="1" applyBorder="1" applyAlignment="1">
      <alignment horizontal="left" vertical="distributed"/>
    </xf>
    <xf numFmtId="2" fontId="4" fillId="0" borderId="12" xfId="0" applyNumberFormat="1" applyFont="1" applyBorder="1" applyAlignment="1">
      <alignment horizontal="left" vertical="distributed"/>
    </xf>
    <xf numFmtId="2" fontId="4" fillId="0" borderId="8" xfId="0" applyNumberFormat="1" applyFont="1" applyBorder="1" applyAlignment="1">
      <alignment horizontal="left" vertical="distributed"/>
    </xf>
    <xf numFmtId="2" fontId="4" fillId="0" borderId="15" xfId="0" applyNumberFormat="1" applyFont="1" applyBorder="1" applyAlignment="1">
      <alignment horizontal="left" vertical="distributed"/>
    </xf>
    <xf numFmtId="167" fontId="4" fillId="0" borderId="13" xfId="1" applyNumberFormat="1" applyFont="1" applyBorder="1" applyAlignment="1">
      <alignment horizontal="center" vertical="distributed"/>
    </xf>
    <xf numFmtId="167" fontId="4" fillId="0" borderId="16" xfId="1" applyNumberFormat="1" applyFont="1" applyBorder="1" applyAlignment="1">
      <alignment horizontal="center" vertical="distributed"/>
    </xf>
    <xf numFmtId="166" fontId="4" fillId="0" borderId="13" xfId="1" applyNumberFormat="1" applyFont="1" applyBorder="1" applyAlignment="1">
      <alignment horizontal="center" vertical="distributed"/>
    </xf>
    <xf numFmtId="166" fontId="4" fillId="0" borderId="16" xfId="1" applyNumberFormat="1" applyFont="1" applyBorder="1" applyAlignment="1">
      <alignment horizontal="center" vertical="distributed"/>
    </xf>
    <xf numFmtId="0" fontId="1" fillId="0" borderId="43" xfId="0" applyNumberFormat="1" applyFont="1" applyBorder="1" applyAlignment="1">
      <alignment horizontal="center" vertical="distributed"/>
    </xf>
    <xf numFmtId="0" fontId="1" fillId="0" borderId="44" xfId="0" applyNumberFormat="1" applyFont="1" applyBorder="1" applyAlignment="1">
      <alignment horizontal="center" vertical="distributed"/>
    </xf>
    <xf numFmtId="0" fontId="2" fillId="0" borderId="4" xfId="0" applyNumberFormat="1" applyFont="1" applyBorder="1" applyAlignment="1">
      <alignment horizontal="left" vertical="distributed"/>
    </xf>
    <xf numFmtId="0" fontId="2" fillId="0" borderId="5" xfId="0" applyNumberFormat="1" applyFont="1" applyBorder="1" applyAlignment="1">
      <alignment horizontal="left" vertical="distributed"/>
    </xf>
    <xf numFmtId="2" fontId="2" fillId="0" borderId="6" xfId="0" applyNumberFormat="1" applyFont="1" applyBorder="1" applyAlignment="1">
      <alignment horizontal="left" vertical="distributed"/>
    </xf>
    <xf numFmtId="2" fontId="2" fillId="0" borderId="7" xfId="0" applyNumberFormat="1" applyFont="1" applyBorder="1" applyAlignment="1">
      <alignment horizontal="left" vertical="distributed"/>
    </xf>
    <xf numFmtId="2" fontId="2" fillId="0" borderId="8" xfId="0" applyNumberFormat="1" applyFont="1" applyBorder="1" applyAlignment="1">
      <alignment horizontal="left" vertical="distributed"/>
    </xf>
    <xf numFmtId="2" fontId="2" fillId="0" borderId="9" xfId="0" applyNumberFormat="1" applyFont="1" applyBorder="1" applyAlignment="1">
      <alignment horizontal="left" vertical="distributed"/>
    </xf>
    <xf numFmtId="14" fontId="2" fillId="0" borderId="4" xfId="0" applyNumberFormat="1" applyFont="1" applyBorder="1" applyAlignment="1">
      <alignment horizontal="left" vertical="distributed"/>
    </xf>
    <xf numFmtId="14" fontId="2" fillId="0" borderId="5" xfId="0" applyNumberFormat="1" applyFont="1" applyBorder="1" applyAlignment="1">
      <alignment horizontal="left" vertical="distributed"/>
    </xf>
    <xf numFmtId="0" fontId="1" fillId="0" borderId="2" xfId="0" applyNumberFormat="1" applyFont="1" applyBorder="1" applyAlignment="1">
      <alignment horizontal="center" vertical="distributed"/>
    </xf>
    <xf numFmtId="0" fontId="1" fillId="0" borderId="27" xfId="0" applyNumberFormat="1" applyFont="1" applyBorder="1" applyAlignment="1">
      <alignment horizontal="center" vertical="distributed"/>
    </xf>
    <xf numFmtId="0" fontId="1" fillId="0" borderId="10" xfId="0" applyNumberFormat="1" applyFont="1" applyBorder="1" applyAlignment="1">
      <alignment horizontal="center" vertical="distributed"/>
    </xf>
    <xf numFmtId="0" fontId="1" fillId="0" borderId="24" xfId="0" applyNumberFormat="1" applyFont="1" applyBorder="1" applyAlignment="1">
      <alignment horizontal="center" vertical="distributed"/>
    </xf>
    <xf numFmtId="10" fontId="4" fillId="0" borderId="4" xfId="2" applyNumberFormat="1" applyFont="1" applyFill="1" applyBorder="1" applyAlignment="1">
      <alignment horizontal="center" vertical="distributed"/>
    </xf>
    <xf numFmtId="10" fontId="4" fillId="0" borderId="25" xfId="2" applyNumberFormat="1" applyFont="1" applyFill="1" applyBorder="1" applyAlignment="1">
      <alignment horizontal="center" vertical="distributed"/>
    </xf>
    <xf numFmtId="43" fontId="4" fillId="2" borderId="4" xfId="1" applyFont="1" applyFill="1" applyBorder="1" applyAlignment="1">
      <alignment horizontal="right" vertical="distributed"/>
    </xf>
    <xf numFmtId="43" fontId="4" fillId="2" borderId="25" xfId="1" applyFont="1" applyFill="1" applyBorder="1" applyAlignment="1">
      <alignment horizontal="right" vertical="distributed"/>
    </xf>
    <xf numFmtId="43" fontId="4" fillId="2" borderId="10" xfId="1" applyFont="1" applyFill="1" applyBorder="1" applyAlignment="1">
      <alignment horizontal="right" vertical="distributed"/>
    </xf>
    <xf numFmtId="43" fontId="4" fillId="2" borderId="24" xfId="1" applyFont="1" applyFill="1" applyBorder="1" applyAlignment="1">
      <alignment horizontal="right" vertical="distributed"/>
    </xf>
    <xf numFmtId="10" fontId="4" fillId="2" borderId="10" xfId="2" applyNumberFormat="1" applyFont="1" applyFill="1" applyBorder="1" applyAlignment="1">
      <alignment horizontal="center" vertical="distributed"/>
    </xf>
    <xf numFmtId="10" fontId="4" fillId="2" borderId="24" xfId="2" applyNumberFormat="1" applyFont="1" applyFill="1" applyBorder="1" applyAlignment="1">
      <alignment horizontal="center" vertical="distributed"/>
    </xf>
    <xf numFmtId="43" fontId="4" fillId="2" borderId="10" xfId="1" applyNumberFormat="1" applyFont="1" applyFill="1" applyBorder="1" applyAlignment="1">
      <alignment horizontal="right" vertical="distributed"/>
    </xf>
    <xf numFmtId="43" fontId="4" fillId="2" borderId="24" xfId="1" applyNumberFormat="1" applyFont="1" applyFill="1" applyBorder="1" applyAlignment="1">
      <alignment horizontal="right" vertical="distributed"/>
    </xf>
    <xf numFmtId="0" fontId="3" fillId="0" borderId="24" xfId="0" applyFont="1" applyBorder="1" applyAlignment="1">
      <alignment horizontal="center" vertical="distributed"/>
    </xf>
  </cellXfs>
  <cellStyles count="10">
    <cellStyle name="Moeda 3 2" xfId="5"/>
    <cellStyle name="Moeda 4" xfId="4"/>
    <cellStyle name="Normal" xfId="0" builtinId="0"/>
    <cellStyle name="Normal 2" xfId="3"/>
    <cellStyle name="Normal 3" xfId="6"/>
    <cellStyle name="Porcentagem" xfId="2" builtinId="5"/>
    <cellStyle name="Porcentagem 2" xfId="7"/>
    <cellStyle name="Vírgula" xfId="1" builtinId="3"/>
    <cellStyle name="Vírgula 2" xfId="8"/>
    <cellStyle name="Vírgula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1085850</xdr:colOff>
      <xdr:row>2</xdr:row>
      <xdr:rowOff>66675</xdr:rowOff>
    </xdr:from>
    <xdr:ext cx="1981200" cy="6477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669125" y="542925"/>
          <a:ext cx="1981200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257175</xdr:colOff>
      <xdr:row>1</xdr:row>
      <xdr:rowOff>66675</xdr:rowOff>
    </xdr:from>
    <xdr:ext cx="1866900" cy="9810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" y="304800"/>
          <a:ext cx="1866900" cy="9810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447675</xdr:colOff>
      <xdr:row>0</xdr:row>
      <xdr:rowOff>187088</xdr:rowOff>
    </xdr:from>
    <xdr:to>
      <xdr:col>20</xdr:col>
      <xdr:colOff>114300</xdr:colOff>
      <xdr:row>4</xdr:row>
      <xdr:rowOff>56991</xdr:rowOff>
    </xdr:to>
    <xdr:pic>
      <xdr:nvPicPr>
        <xdr:cNvPr id="2" name="Imagem 1" descr="logo PMJM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677775" y="187088"/>
          <a:ext cx="2695575" cy="784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FEITURA\ANO%20-%202025\PROCESSOS\UBS\PLANILHAS%20REGIONALIZADAS\UBS%203\Sudeste\MG\MS_UBS3_PLANILHA%20DE%20OR&#199;AMENTO_SEM%20DESONERA&#199;&#195;O_M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GERAIS"/>
      <sheetName val="RESUMO"/>
      <sheetName val="ORC. SINTÉTICO"/>
      <sheetName val="CPUS"/>
      <sheetName val="BDI SEM DESONERAÇÃO"/>
      <sheetName val="ENCARGOS SOCIAIS"/>
      <sheetName val="JUSTIFICATIVAS CPUS"/>
    </sheetNames>
    <sheetDataSet>
      <sheetData sheetId="0">
        <row r="8">
          <cell r="B8" t="str">
            <v>Secretaria de Atenção Primária à Saúde</v>
          </cell>
        </row>
        <row r="9">
          <cell r="B9" t="str">
            <v>Unidade Básica de Saúde Porte 3 - Área Construída: 665,76m²</v>
          </cell>
        </row>
        <row r="12">
          <cell r="B12" t="str">
            <v>SINAPI (11/2024) - CPOS/CDHU (01/2025) - SBC (01/2025) - ORSE (10/2024) - IOPES (08/2024) - EMOP (11/2024) - SEINFRA (028)</v>
          </cell>
        </row>
        <row r="22">
          <cell r="B22" t="str">
            <v>Data:</v>
          </cell>
          <cell r="C22" t="str">
            <v>15/01/2025</v>
          </cell>
        </row>
        <row r="23">
          <cell r="B23" t="str">
            <v>Revisão:</v>
          </cell>
          <cell r="C23" t="str">
            <v>00</v>
          </cell>
        </row>
      </sheetData>
      <sheetData sheetId="1">
        <row r="8">
          <cell r="D8" t="str">
            <v>BDI Geral:</v>
          </cell>
          <cell r="E8" t="str">
            <v>Encargo Social Mensalista:</v>
          </cell>
        </row>
        <row r="9">
          <cell r="D9">
            <v>0.20814986876099639</v>
          </cell>
          <cell r="E9">
            <v>0.67789999999999995</v>
          </cell>
        </row>
        <row r="11">
          <cell r="B11" t="str">
            <v>Bancos:</v>
          </cell>
          <cell r="D11" t="str">
            <v>BDI Equipamentos:</v>
          </cell>
          <cell r="E11" t="str">
            <v>Encargo Social Horista:</v>
          </cell>
        </row>
        <row r="12">
          <cell r="D12">
            <v>0.13512301037882701</v>
          </cell>
          <cell r="E12">
            <v>1.08904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24"/>
  <sheetViews>
    <sheetView tabSelected="1" view="pageBreakPreview" zoomScale="55" zoomScaleNormal="80" zoomScaleSheetLayoutView="55" workbookViewId="0">
      <pane xSplit="7" topLeftCell="N1" activePane="topRight" state="frozen"/>
      <selection activeCell="A145" sqref="A145"/>
      <selection pane="topRight"/>
    </sheetView>
  </sheetViews>
  <sheetFormatPr defaultColWidth="14.42578125" defaultRowHeight="15"/>
  <cols>
    <col min="1" max="1" width="8.28515625" style="14" customWidth="1"/>
    <col min="2" max="2" width="12.140625" style="14" customWidth="1"/>
    <col min="3" max="3" width="17.42578125" style="14" customWidth="1"/>
    <col min="4" max="4" width="17.140625" style="14" customWidth="1"/>
    <col min="5" max="5" width="113.7109375" style="14" customWidth="1"/>
    <col min="6" max="6" width="9.7109375" style="14" customWidth="1"/>
    <col min="7" max="7" width="13" style="88" customWidth="1"/>
    <col min="8" max="8" width="19.85546875" style="14" customWidth="1"/>
    <col min="9" max="13" width="16.85546875" style="14" customWidth="1"/>
    <col min="14" max="14" width="18.5703125" style="14" customWidth="1"/>
    <col min="15" max="15" width="16.5703125" style="14" customWidth="1"/>
    <col min="16" max="16" width="18.28515625" style="14" customWidth="1"/>
    <col min="17" max="22" width="16.5703125" style="105" customWidth="1"/>
    <col min="23" max="23" width="16.5703125" style="165" customWidth="1"/>
    <col min="24" max="24" width="16.5703125" style="105" customWidth="1"/>
    <col min="25" max="25" width="16.5703125" style="143" customWidth="1"/>
    <col min="26" max="26" width="16.5703125" style="173" customWidth="1"/>
    <col min="27" max="27" width="16.5703125" style="217" customWidth="1"/>
    <col min="28" max="29" width="16.5703125" style="105" customWidth="1"/>
    <col min="30" max="30" width="16.5703125" style="181" customWidth="1"/>
    <col min="31" max="31" width="8.7109375" style="101" customWidth="1"/>
    <col min="32" max="32" width="12.140625" style="101" bestFit="1" customWidth="1"/>
    <col min="33" max="34" width="8.7109375" style="101" customWidth="1"/>
    <col min="35" max="16384" width="14.42578125" style="14"/>
  </cols>
  <sheetData>
    <row r="1" spans="1:36" ht="18.75" customHeight="1">
      <c r="A1" s="3"/>
      <c r="B1" s="4"/>
      <c r="C1" s="5"/>
      <c r="D1" s="6"/>
      <c r="E1" s="6"/>
      <c r="F1" s="7"/>
      <c r="G1" s="8"/>
      <c r="H1" s="7"/>
      <c r="I1" s="9"/>
      <c r="J1" s="9"/>
      <c r="K1" s="9"/>
      <c r="L1" s="10"/>
      <c r="M1" s="11"/>
      <c r="N1" s="12"/>
      <c r="O1" s="12"/>
      <c r="P1" s="12"/>
      <c r="Q1" s="91"/>
      <c r="R1" s="92"/>
      <c r="S1" s="91"/>
      <c r="T1" s="91"/>
      <c r="U1" s="91"/>
      <c r="V1" s="91"/>
      <c r="W1" s="114"/>
      <c r="X1" s="91"/>
      <c r="Y1" s="136"/>
      <c r="Z1" s="166"/>
      <c r="AA1" s="210"/>
      <c r="AB1" s="91"/>
      <c r="AC1" s="91"/>
      <c r="AD1" s="174"/>
      <c r="AE1" s="93"/>
      <c r="AF1" s="93"/>
      <c r="AG1" s="93"/>
      <c r="AH1" s="93"/>
      <c r="AI1" s="13"/>
      <c r="AJ1" s="13"/>
    </row>
    <row r="2" spans="1:36" ht="18.75" customHeight="1">
      <c r="A2" s="3"/>
      <c r="B2" s="237" t="s">
        <v>0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9"/>
      <c r="P2" s="11"/>
      <c r="Q2" s="91"/>
      <c r="R2" s="91"/>
      <c r="S2" s="91"/>
      <c r="T2" s="91"/>
      <c r="U2" s="92"/>
      <c r="V2" s="91"/>
      <c r="W2" s="114"/>
      <c r="X2" s="91"/>
      <c r="Y2" s="136"/>
      <c r="Z2" s="166"/>
      <c r="AA2" s="210"/>
      <c r="AB2" s="91"/>
      <c r="AC2" s="91"/>
      <c r="AD2" s="174"/>
      <c r="AE2" s="93"/>
      <c r="AF2" s="93"/>
      <c r="AG2" s="93"/>
      <c r="AH2" s="93"/>
      <c r="AI2" s="10"/>
      <c r="AJ2" s="10"/>
    </row>
    <row r="3" spans="1:36" ht="18.75" customHeight="1">
      <c r="A3" s="3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2"/>
      <c r="P3" s="11"/>
      <c r="Q3" s="91"/>
      <c r="R3" s="91"/>
      <c r="S3" s="91"/>
      <c r="T3" s="91"/>
      <c r="U3" s="92"/>
      <c r="V3" s="91"/>
      <c r="W3" s="114"/>
      <c r="X3" s="91"/>
      <c r="Y3" s="136"/>
      <c r="Z3" s="166"/>
      <c r="AA3" s="210"/>
      <c r="AB3" s="91"/>
      <c r="AC3" s="91"/>
      <c r="AD3" s="174"/>
      <c r="AE3" s="93"/>
      <c r="AF3" s="93"/>
      <c r="AG3" s="93"/>
      <c r="AH3" s="93"/>
      <c r="AI3" s="10"/>
      <c r="AJ3" s="10"/>
    </row>
    <row r="4" spans="1:36" ht="18.75" customHeight="1">
      <c r="A4" s="3"/>
      <c r="B4" s="240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2"/>
      <c r="P4" s="11"/>
      <c r="Q4" s="91"/>
      <c r="R4" s="91"/>
      <c r="S4" s="91"/>
      <c r="T4" s="91"/>
      <c r="U4" s="92"/>
      <c r="V4" s="91"/>
      <c r="W4" s="114"/>
      <c r="X4" s="91"/>
      <c r="Y4" s="136"/>
      <c r="Z4" s="166"/>
      <c r="AA4" s="210"/>
      <c r="AB4" s="91"/>
      <c r="AC4" s="91"/>
      <c r="AD4" s="174"/>
      <c r="AE4" s="93"/>
      <c r="AF4" s="93"/>
      <c r="AG4" s="93"/>
      <c r="AH4" s="93"/>
      <c r="AI4" s="10"/>
      <c r="AJ4" s="10"/>
    </row>
    <row r="5" spans="1:36" ht="18.75" customHeight="1">
      <c r="A5" s="3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91"/>
      <c r="R5" s="91"/>
      <c r="S5" s="91"/>
      <c r="T5" s="91"/>
      <c r="U5" s="92"/>
      <c r="V5" s="91"/>
      <c r="W5" s="114"/>
      <c r="X5" s="91"/>
      <c r="Y5" s="136"/>
      <c r="Z5" s="166"/>
      <c r="AA5" s="210"/>
      <c r="AB5" s="91"/>
      <c r="AC5" s="91"/>
      <c r="AD5" s="174"/>
      <c r="AE5" s="93"/>
      <c r="AF5" s="93"/>
      <c r="AG5" s="93"/>
      <c r="AH5" s="93"/>
      <c r="AI5" s="10"/>
      <c r="AJ5" s="10"/>
    </row>
    <row r="6" spans="1:36" ht="18.75" customHeight="1">
      <c r="A6" s="3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91"/>
      <c r="R6" s="91"/>
      <c r="S6" s="91"/>
      <c r="T6" s="91"/>
      <c r="U6" s="92"/>
      <c r="V6" s="91"/>
      <c r="W6" s="114"/>
      <c r="X6" s="91"/>
      <c r="Y6" s="136"/>
      <c r="Z6" s="166"/>
      <c r="AA6" s="210"/>
      <c r="AB6" s="91"/>
      <c r="AC6" s="91"/>
      <c r="AD6" s="174"/>
      <c r="AE6" s="93"/>
      <c r="AF6" s="93"/>
      <c r="AG6" s="93"/>
      <c r="AH6" s="93"/>
      <c r="AI6" s="10"/>
      <c r="AJ6" s="10"/>
    </row>
    <row r="7" spans="1:36" ht="15" customHeight="1">
      <c r="A7" s="3"/>
      <c r="B7" s="4"/>
      <c r="C7" s="5"/>
      <c r="D7" s="12"/>
      <c r="E7" s="6"/>
      <c r="F7" s="12"/>
      <c r="G7" s="8"/>
      <c r="H7" s="12"/>
      <c r="I7" s="12"/>
      <c r="J7" s="11"/>
      <c r="K7" s="7"/>
      <c r="L7" s="10"/>
      <c r="M7" s="10"/>
      <c r="N7" s="10"/>
      <c r="O7" s="10"/>
      <c r="P7" s="11"/>
      <c r="Q7" s="91"/>
      <c r="R7" s="91"/>
      <c r="S7" s="91"/>
      <c r="T7" s="91"/>
      <c r="U7" s="92"/>
      <c r="V7" s="91"/>
      <c r="W7" s="114"/>
      <c r="X7" s="91"/>
      <c r="Y7" s="136"/>
      <c r="Z7" s="166"/>
      <c r="AA7" s="210"/>
      <c r="AB7" s="91"/>
      <c r="AC7" s="91"/>
      <c r="AD7" s="174"/>
      <c r="AE7" s="93"/>
      <c r="AF7" s="93"/>
      <c r="AG7" s="93"/>
      <c r="AH7" s="93"/>
      <c r="AI7" s="10"/>
      <c r="AJ7" s="10"/>
    </row>
    <row r="8" spans="1:36" ht="15" customHeight="1">
      <c r="A8" s="3"/>
      <c r="B8" s="16" t="str">
        <f>'[1]DADOS GERAIS'!$B$8</f>
        <v>Secretaria de Atenção Primária à Saúde</v>
      </c>
      <c r="C8" s="17"/>
      <c r="D8" s="18"/>
      <c r="E8" s="19"/>
      <c r="F8" s="18"/>
      <c r="G8" s="20"/>
      <c r="H8" s="18"/>
      <c r="I8" s="18"/>
      <c r="J8" s="21"/>
      <c r="K8" s="18" t="str">
        <f>[1]RESUMO!D8</f>
        <v>BDI Geral:</v>
      </c>
      <c r="L8" s="22"/>
      <c r="M8" s="18" t="str">
        <f>[1]RESUMO!E8</f>
        <v>Encargo Social Mensalista:</v>
      </c>
      <c r="N8" s="22"/>
      <c r="O8" s="23" t="str">
        <f>'[1]DADOS GERAIS'!$B$22</f>
        <v>Data:</v>
      </c>
      <c r="P8" s="11"/>
      <c r="Q8" s="91"/>
      <c r="R8" s="91"/>
      <c r="S8" s="91"/>
      <c r="T8" s="91"/>
      <c r="U8" s="92"/>
      <c r="V8" s="91"/>
      <c r="W8" s="114"/>
      <c r="X8" s="91"/>
      <c r="Y8" s="136"/>
      <c r="Z8" s="166"/>
      <c r="AA8" s="210"/>
      <c r="AB8" s="91"/>
      <c r="AC8" s="91"/>
      <c r="AD8" s="174"/>
      <c r="AE8" s="93"/>
      <c r="AF8" s="93"/>
      <c r="AG8" s="93"/>
      <c r="AH8" s="93"/>
      <c r="AI8" s="10"/>
      <c r="AJ8" s="10"/>
    </row>
    <row r="9" spans="1:36" ht="15" customHeight="1">
      <c r="A9" s="3"/>
      <c r="B9" s="24" t="str">
        <f>'[1]DADOS GERAIS'!$B$9</f>
        <v>Unidade Básica de Saúde Porte 3 - Área Construída: 665,76m²</v>
      </c>
      <c r="C9" s="25"/>
      <c r="D9" s="26"/>
      <c r="E9" s="27"/>
      <c r="F9" s="13"/>
      <c r="G9" s="28"/>
      <c r="H9" s="13"/>
      <c r="I9" s="13"/>
      <c r="J9" s="29"/>
      <c r="K9" s="30">
        <f>[1]RESUMO!D9</f>
        <v>0.20814986876099639</v>
      </c>
      <c r="L9" s="27"/>
      <c r="M9" s="30">
        <f>[1]RESUMO!E9</f>
        <v>0.67789999999999995</v>
      </c>
      <c r="N9" s="27"/>
      <c r="O9" s="31" t="str">
        <f>'[1]DADOS GERAIS'!$C$22</f>
        <v>15/01/2025</v>
      </c>
      <c r="P9" s="11"/>
      <c r="Q9" s="91"/>
      <c r="R9" s="91"/>
      <c r="S9" s="91"/>
      <c r="T9" s="91"/>
      <c r="U9" s="92"/>
      <c r="V9" s="91"/>
      <c r="W9" s="114"/>
      <c r="X9" s="91"/>
      <c r="Y9" s="136"/>
      <c r="Z9" s="166"/>
      <c r="AA9" s="210"/>
      <c r="AB9" s="91"/>
      <c r="AC9" s="91"/>
      <c r="AD9" s="174"/>
      <c r="AE9" s="93"/>
      <c r="AF9" s="93"/>
      <c r="AG9" s="93"/>
      <c r="AH9" s="93"/>
      <c r="AI9" s="10"/>
      <c r="AJ9" s="10"/>
    </row>
    <row r="10" spans="1:36" ht="15" customHeight="1">
      <c r="A10" s="3"/>
      <c r="B10" s="24"/>
      <c r="C10" s="25"/>
      <c r="D10" s="26"/>
      <c r="E10" s="27"/>
      <c r="F10" s="26"/>
      <c r="G10" s="32"/>
      <c r="H10" s="26"/>
      <c r="I10" s="26"/>
      <c r="J10" s="33"/>
      <c r="K10" s="26"/>
      <c r="L10" s="13"/>
      <c r="M10" s="13"/>
      <c r="N10" s="13"/>
      <c r="O10" s="34"/>
      <c r="P10" s="11"/>
      <c r="Q10" s="91"/>
      <c r="R10" s="91"/>
      <c r="S10" s="91"/>
      <c r="T10" s="91"/>
      <c r="U10" s="92"/>
      <c r="V10" s="91"/>
      <c r="W10" s="114"/>
      <c r="X10" s="91"/>
      <c r="Y10" s="136"/>
      <c r="Z10" s="166"/>
      <c r="AA10" s="210"/>
      <c r="AB10" s="91"/>
      <c r="AC10" s="91"/>
      <c r="AD10" s="174"/>
      <c r="AE10" s="93"/>
      <c r="AF10" s="93"/>
      <c r="AG10" s="93"/>
      <c r="AH10" s="93"/>
      <c r="AI10" s="10"/>
      <c r="AJ10" s="10"/>
    </row>
    <row r="11" spans="1:36" ht="15" customHeight="1">
      <c r="A11" s="3"/>
      <c r="B11" s="35" t="str">
        <f>[1]RESUMO!B11</f>
        <v>Bancos:</v>
      </c>
      <c r="C11" s="25"/>
      <c r="D11" s="26"/>
      <c r="E11" s="27"/>
      <c r="F11" s="26"/>
      <c r="G11" s="32"/>
      <c r="H11" s="26"/>
      <c r="I11" s="26"/>
      <c r="J11" s="33"/>
      <c r="K11" s="26" t="str">
        <f>[1]RESUMO!D11</f>
        <v>BDI Equipamentos:</v>
      </c>
      <c r="L11" s="13"/>
      <c r="M11" s="36" t="str">
        <f>[1]RESUMO!E11</f>
        <v>Encargo Social Horista:</v>
      </c>
      <c r="N11" s="13"/>
      <c r="O11" s="37" t="str">
        <f>'[1]DADOS GERAIS'!$B$23</f>
        <v>Revisão:</v>
      </c>
      <c r="P11" s="11"/>
      <c r="Q11" s="91"/>
      <c r="R11" s="91"/>
      <c r="S11" s="91"/>
      <c r="T11" s="91"/>
      <c r="U11" s="92"/>
      <c r="V11" s="91"/>
      <c r="W11" s="114"/>
      <c r="X11" s="91"/>
      <c r="Y11" s="136"/>
      <c r="Z11" s="166"/>
      <c r="AA11" s="210"/>
      <c r="AB11" s="91"/>
      <c r="AC11" s="91"/>
      <c r="AD11" s="174"/>
      <c r="AE11" s="93"/>
      <c r="AF11" s="93"/>
      <c r="AG11" s="93"/>
      <c r="AH11" s="93"/>
      <c r="AI11" s="10"/>
      <c r="AJ11" s="10"/>
    </row>
    <row r="12" spans="1:36" ht="15" customHeight="1">
      <c r="A12" s="3"/>
      <c r="B12" s="38" t="str">
        <f>'[1]DADOS GERAIS'!$B$12</f>
        <v>SINAPI (11/2024) - CPOS/CDHU (01/2025) - SBC (01/2025) - ORSE (10/2024) - IOPES (08/2024) - EMOP (11/2024) - SEINFRA (028)</v>
      </c>
      <c r="C12" s="25"/>
      <c r="D12" s="26"/>
      <c r="E12" s="27"/>
      <c r="F12" s="26"/>
      <c r="G12" s="32"/>
      <c r="H12" s="26"/>
      <c r="I12" s="26"/>
      <c r="J12" s="33"/>
      <c r="K12" s="30">
        <f>[1]RESUMO!D12</f>
        <v>0.13512301037882701</v>
      </c>
      <c r="L12" s="39"/>
      <c r="M12" s="30">
        <f>[1]RESUMO!E12</f>
        <v>1.08904</v>
      </c>
      <c r="N12" s="39"/>
      <c r="O12" s="40" t="str">
        <f>'[1]DADOS GERAIS'!$C$23</f>
        <v>00</v>
      </c>
      <c r="P12" s="11"/>
      <c r="Q12" s="91"/>
      <c r="R12" s="91"/>
      <c r="S12" s="91"/>
      <c r="T12" s="91"/>
      <c r="U12" s="92"/>
      <c r="V12" s="91"/>
      <c r="W12" s="114"/>
      <c r="X12" s="91"/>
      <c r="Y12" s="136"/>
      <c r="Z12" s="166"/>
      <c r="AA12" s="210"/>
      <c r="AB12" s="91"/>
      <c r="AC12" s="91"/>
      <c r="AD12" s="174"/>
      <c r="AE12" s="93"/>
      <c r="AF12" s="93"/>
      <c r="AG12" s="93"/>
      <c r="AH12" s="93"/>
      <c r="AI12" s="10"/>
      <c r="AJ12" s="10"/>
    </row>
    <row r="13" spans="1:36" ht="15" customHeight="1">
      <c r="A13" s="3"/>
      <c r="B13" s="41"/>
      <c r="C13" s="42"/>
      <c r="D13" s="43"/>
      <c r="E13" s="44"/>
      <c r="F13" s="43"/>
      <c r="G13" s="45"/>
      <c r="H13" s="43"/>
      <c r="I13" s="43"/>
      <c r="J13" s="46"/>
      <c r="K13" s="43"/>
      <c r="L13" s="47"/>
      <c r="M13" s="47"/>
      <c r="N13" s="47"/>
      <c r="O13" s="48"/>
      <c r="P13" s="49"/>
      <c r="Q13" s="94"/>
      <c r="R13" s="94"/>
      <c r="S13" s="94"/>
      <c r="T13" s="94"/>
      <c r="U13" s="95"/>
      <c r="V13" s="91"/>
      <c r="W13" s="114"/>
      <c r="X13" s="91"/>
      <c r="Y13" s="136"/>
      <c r="Z13" s="166"/>
      <c r="AA13" s="210"/>
      <c r="AB13" s="91"/>
      <c r="AC13" s="91"/>
      <c r="AD13" s="174"/>
      <c r="AE13" s="93"/>
      <c r="AF13" s="93"/>
      <c r="AG13" s="93"/>
      <c r="AH13" s="93"/>
      <c r="AI13" s="10"/>
      <c r="AJ13" s="10"/>
    </row>
    <row r="14" spans="1:36" ht="15" customHeight="1">
      <c r="A14" s="3"/>
      <c r="B14" s="4"/>
      <c r="C14" s="50"/>
      <c r="D14" s="10"/>
      <c r="E14" s="51"/>
      <c r="F14" s="10"/>
      <c r="G14" s="52"/>
      <c r="H14" s="10"/>
      <c r="I14" s="10"/>
      <c r="J14" s="53"/>
      <c r="K14" s="12"/>
      <c r="L14" s="10"/>
      <c r="M14" s="10"/>
      <c r="N14" s="10"/>
      <c r="O14" s="10"/>
      <c r="P14" s="11"/>
      <c r="Q14" s="91"/>
      <c r="R14" s="91"/>
      <c r="S14" s="91"/>
      <c r="T14" s="91"/>
      <c r="U14" s="92"/>
      <c r="V14" s="91"/>
      <c r="W14" s="114"/>
      <c r="X14" s="91"/>
      <c r="Y14" s="136"/>
      <c r="Z14" s="166"/>
      <c r="AA14" s="210"/>
      <c r="AB14" s="91"/>
      <c r="AC14" s="91"/>
      <c r="AD14" s="174"/>
      <c r="AE14" s="93"/>
      <c r="AF14" s="93"/>
      <c r="AG14" s="93"/>
      <c r="AH14" s="93"/>
      <c r="AI14" s="10"/>
      <c r="AJ14" s="10"/>
    </row>
    <row r="15" spans="1:36" ht="15" customHeight="1">
      <c r="A15" s="54"/>
      <c r="B15" s="246" t="s">
        <v>1</v>
      </c>
      <c r="C15" s="248" t="s">
        <v>2</v>
      </c>
      <c r="D15" s="246" t="s">
        <v>3</v>
      </c>
      <c r="E15" s="246" t="s">
        <v>4</v>
      </c>
      <c r="F15" s="249" t="s">
        <v>5</v>
      </c>
      <c r="G15" s="250" t="s">
        <v>6</v>
      </c>
      <c r="H15" s="248" t="s">
        <v>7</v>
      </c>
      <c r="I15" s="252" t="s">
        <v>8</v>
      </c>
      <c r="J15" s="253"/>
      <c r="K15" s="254"/>
      <c r="L15" s="252" t="s">
        <v>9</v>
      </c>
      <c r="M15" s="253"/>
      <c r="N15" s="254"/>
      <c r="O15" s="248" t="s">
        <v>10</v>
      </c>
      <c r="P15" s="5"/>
      <c r="Q15" s="94"/>
      <c r="R15" s="95"/>
      <c r="S15" s="94"/>
      <c r="T15" s="94"/>
      <c r="U15" s="94"/>
      <c r="V15" s="94"/>
      <c r="W15" s="160"/>
      <c r="X15" s="94"/>
      <c r="Y15" s="137"/>
      <c r="Z15" s="167"/>
      <c r="AA15" s="211"/>
      <c r="AB15" s="94"/>
      <c r="AC15" s="94"/>
      <c r="AD15" s="175"/>
      <c r="AE15" s="96"/>
      <c r="AF15" s="96"/>
      <c r="AG15" s="96"/>
      <c r="AH15" s="96"/>
      <c r="AI15" s="13"/>
      <c r="AJ15" s="13"/>
    </row>
    <row r="16" spans="1:36" ht="23.25">
      <c r="A16" s="54"/>
      <c r="B16" s="247"/>
      <c r="C16" s="247"/>
      <c r="D16" s="247"/>
      <c r="E16" s="247"/>
      <c r="F16" s="247"/>
      <c r="G16" s="251"/>
      <c r="H16" s="247"/>
      <c r="I16" s="55" t="s">
        <v>11</v>
      </c>
      <c r="J16" s="55" t="s">
        <v>12</v>
      </c>
      <c r="K16" s="55" t="s">
        <v>9</v>
      </c>
      <c r="L16" s="55" t="s">
        <v>11</v>
      </c>
      <c r="M16" s="55" t="s">
        <v>12</v>
      </c>
      <c r="N16" s="55" t="s">
        <v>9</v>
      </c>
      <c r="O16" s="247"/>
      <c r="P16" s="5"/>
      <c r="Q16" s="118">
        <v>1</v>
      </c>
      <c r="R16" s="119">
        <v>2</v>
      </c>
      <c r="S16" s="118">
        <v>3</v>
      </c>
      <c r="T16" s="118">
        <v>4</v>
      </c>
      <c r="U16" s="119">
        <v>5</v>
      </c>
      <c r="V16" s="118">
        <v>6</v>
      </c>
      <c r="W16" s="161">
        <v>7</v>
      </c>
      <c r="X16" s="119">
        <v>8</v>
      </c>
      <c r="Y16" s="138">
        <v>9</v>
      </c>
      <c r="Z16" s="168">
        <v>10</v>
      </c>
      <c r="AA16" s="212">
        <v>11</v>
      </c>
      <c r="AB16" s="118">
        <v>12</v>
      </c>
      <c r="AC16" s="118">
        <v>13</v>
      </c>
      <c r="AD16" s="176">
        <v>14</v>
      </c>
      <c r="AE16" s="96"/>
      <c r="AF16" s="94">
        <f>SUM(AF20:AF35)</f>
        <v>297611.36999999994</v>
      </c>
      <c r="AG16" s="95"/>
      <c r="AH16" s="96"/>
      <c r="AI16" s="13"/>
      <c r="AJ16" s="13"/>
    </row>
    <row r="17" spans="1:36" ht="15.75">
      <c r="A17" s="3"/>
      <c r="B17" s="56"/>
      <c r="C17" s="57"/>
      <c r="D17" s="57"/>
      <c r="E17" s="58"/>
      <c r="F17" s="59"/>
      <c r="G17" s="60"/>
      <c r="H17" s="57"/>
      <c r="I17" s="61"/>
      <c r="J17" s="61"/>
      <c r="K17" s="61"/>
      <c r="L17" s="62"/>
      <c r="M17" s="49"/>
      <c r="N17" s="5"/>
      <c r="O17" s="5"/>
      <c r="P17" s="5"/>
      <c r="Q17" s="94"/>
      <c r="R17" s="92"/>
      <c r="S17" s="91"/>
      <c r="T17" s="91"/>
      <c r="U17" s="91"/>
      <c r="V17" s="91"/>
      <c r="W17" s="114"/>
      <c r="X17" s="91"/>
      <c r="Y17" s="136"/>
      <c r="Z17" s="166"/>
      <c r="AA17" s="210"/>
      <c r="AB17" s="91"/>
      <c r="AC17" s="91"/>
      <c r="AD17" s="174"/>
      <c r="AE17" s="93"/>
      <c r="AF17" s="93"/>
      <c r="AG17" s="93"/>
      <c r="AH17" s="93"/>
      <c r="AI17" s="13"/>
      <c r="AJ17" s="13"/>
    </row>
    <row r="18" spans="1:36" ht="15" customHeight="1">
      <c r="A18" s="3"/>
      <c r="B18" s="63">
        <v>1</v>
      </c>
      <c r="C18" s="64"/>
      <c r="D18" s="64"/>
      <c r="E18" s="64" t="s">
        <v>13</v>
      </c>
      <c r="F18" s="64"/>
      <c r="G18" s="65"/>
      <c r="H18" s="66"/>
      <c r="I18" s="64"/>
      <c r="J18" s="64"/>
      <c r="K18" s="64"/>
      <c r="L18" s="64"/>
      <c r="M18" s="64"/>
      <c r="N18" s="67">
        <v>297611.37</v>
      </c>
      <c r="O18" s="68">
        <v>9.3190188610362046E-2</v>
      </c>
      <c r="P18" s="69"/>
      <c r="Q18" s="91"/>
      <c r="R18" s="91"/>
      <c r="S18" s="91"/>
      <c r="T18" s="91"/>
      <c r="U18" s="91"/>
      <c r="V18" s="91"/>
      <c r="W18" s="114"/>
      <c r="X18" s="91"/>
      <c r="Y18" s="136"/>
      <c r="Z18" s="166"/>
      <c r="AA18" s="210"/>
      <c r="AB18" s="91"/>
      <c r="AC18" s="91"/>
      <c r="AD18" s="174"/>
      <c r="AE18" s="93"/>
      <c r="AF18" s="93"/>
      <c r="AG18" s="93"/>
      <c r="AH18" s="93"/>
      <c r="AI18" s="13"/>
      <c r="AJ18" s="13"/>
    </row>
    <row r="19" spans="1:36">
      <c r="A19" s="3"/>
      <c r="B19" s="64" t="s">
        <v>14</v>
      </c>
      <c r="C19" s="64"/>
      <c r="D19" s="64"/>
      <c r="E19" s="64" t="s">
        <v>15</v>
      </c>
      <c r="F19" s="64"/>
      <c r="G19" s="65"/>
      <c r="H19" s="66"/>
      <c r="I19" s="64"/>
      <c r="J19" s="64"/>
      <c r="K19" s="64"/>
      <c r="L19" s="64"/>
      <c r="M19" s="64"/>
      <c r="N19" s="67">
        <v>173101.25</v>
      </c>
      <c r="O19" s="68">
        <v>5.420269439366323E-2</v>
      </c>
      <c r="P19" s="70"/>
      <c r="Q19" s="91"/>
      <c r="R19" s="91"/>
      <c r="S19" s="91"/>
      <c r="T19" s="91"/>
      <c r="U19" s="91"/>
      <c r="V19" s="91"/>
      <c r="W19" s="114"/>
      <c r="X19" s="91"/>
      <c r="Y19" s="136"/>
      <c r="Z19" s="166"/>
      <c r="AA19" s="210"/>
      <c r="AB19" s="91"/>
      <c r="AC19" s="91"/>
      <c r="AD19" s="174"/>
      <c r="AE19" s="93"/>
      <c r="AF19" s="93"/>
      <c r="AG19" s="93"/>
      <c r="AH19" s="93"/>
      <c r="AI19" s="13"/>
      <c r="AJ19" s="13"/>
    </row>
    <row r="20" spans="1:36">
      <c r="A20" s="3"/>
      <c r="B20" s="71" t="s">
        <v>16</v>
      </c>
      <c r="C20" s="72" t="s">
        <v>17</v>
      </c>
      <c r="D20" s="71" t="s">
        <v>18</v>
      </c>
      <c r="E20" s="71" t="s">
        <v>19</v>
      </c>
      <c r="F20" s="73" t="s">
        <v>20</v>
      </c>
      <c r="G20" s="74">
        <v>28</v>
      </c>
      <c r="H20" s="75">
        <v>931.47</v>
      </c>
      <c r="I20" s="75">
        <v>105.65</v>
      </c>
      <c r="J20" s="75">
        <v>1019.65</v>
      </c>
      <c r="K20" s="75">
        <v>1125.3</v>
      </c>
      <c r="L20" s="75">
        <v>2958.2</v>
      </c>
      <c r="M20" s="75">
        <v>28550.2</v>
      </c>
      <c r="N20" s="75">
        <v>31508.400000000001</v>
      </c>
      <c r="O20" s="76">
        <v>9.8661342770967764E-3</v>
      </c>
      <c r="P20" s="13"/>
      <c r="Q20" s="91">
        <f>N20/14</f>
        <v>2250.6</v>
      </c>
      <c r="R20" s="91">
        <f>Q20</f>
        <v>2250.6</v>
      </c>
      <c r="S20" s="91">
        <f t="shared" ref="S20:AD20" si="0">R20</f>
        <v>2250.6</v>
      </c>
      <c r="T20" s="91">
        <f t="shared" si="0"/>
        <v>2250.6</v>
      </c>
      <c r="U20" s="91">
        <f t="shared" si="0"/>
        <v>2250.6</v>
      </c>
      <c r="V20" s="91">
        <f t="shared" si="0"/>
        <v>2250.6</v>
      </c>
      <c r="W20" s="114">
        <f t="shared" si="0"/>
        <v>2250.6</v>
      </c>
      <c r="X20" s="91">
        <f t="shared" si="0"/>
        <v>2250.6</v>
      </c>
      <c r="Y20" s="136">
        <f t="shared" si="0"/>
        <v>2250.6</v>
      </c>
      <c r="Z20" s="166">
        <f t="shared" si="0"/>
        <v>2250.6</v>
      </c>
      <c r="AA20" s="210">
        <f t="shared" si="0"/>
        <v>2250.6</v>
      </c>
      <c r="AB20" s="91">
        <f t="shared" si="0"/>
        <v>2250.6</v>
      </c>
      <c r="AC20" s="91">
        <f t="shared" si="0"/>
        <v>2250.6</v>
      </c>
      <c r="AD20" s="174">
        <f t="shared" si="0"/>
        <v>2250.6</v>
      </c>
      <c r="AE20" s="93"/>
      <c r="AF20" s="93">
        <f>SUM(Q20:AE20)</f>
        <v>31508.399999999991</v>
      </c>
      <c r="AG20" s="93"/>
      <c r="AH20" s="93"/>
      <c r="AI20" s="13"/>
      <c r="AJ20" s="13"/>
    </row>
    <row r="21" spans="1:36" ht="28.5">
      <c r="A21" s="3"/>
      <c r="B21" s="71" t="s">
        <v>21</v>
      </c>
      <c r="C21" s="72" t="s">
        <v>22</v>
      </c>
      <c r="D21" s="71" t="s">
        <v>23</v>
      </c>
      <c r="E21" s="71" t="s">
        <v>24</v>
      </c>
      <c r="F21" s="73" t="s">
        <v>25</v>
      </c>
      <c r="G21" s="74">
        <v>25</v>
      </c>
      <c r="H21" s="75">
        <v>193.83</v>
      </c>
      <c r="I21" s="75">
        <v>60.15</v>
      </c>
      <c r="J21" s="75">
        <v>174.01</v>
      </c>
      <c r="K21" s="75">
        <v>234.16</v>
      </c>
      <c r="L21" s="75">
        <v>1503.75</v>
      </c>
      <c r="M21" s="75">
        <v>4350.25</v>
      </c>
      <c r="N21" s="75">
        <v>5854</v>
      </c>
      <c r="O21" s="76">
        <v>1.8330461101840948E-3</v>
      </c>
      <c r="P21" s="13"/>
      <c r="Q21" s="91">
        <f>N21</f>
        <v>5854</v>
      </c>
      <c r="R21" s="91"/>
      <c r="S21" s="91"/>
      <c r="T21" s="91"/>
      <c r="U21" s="91"/>
      <c r="V21" s="91"/>
      <c r="W21" s="114"/>
      <c r="X21" s="91"/>
      <c r="Y21" s="136"/>
      <c r="Z21" s="166"/>
      <c r="AA21" s="210"/>
      <c r="AB21" s="91"/>
      <c r="AC21" s="91"/>
      <c r="AD21" s="174"/>
      <c r="AE21" s="93"/>
      <c r="AF21" s="93">
        <f t="shared" ref="AF21:AF41" si="1">SUM(Q21:AE21)</f>
        <v>5854</v>
      </c>
      <c r="AG21" s="93"/>
      <c r="AH21" s="93"/>
      <c r="AI21" s="13"/>
      <c r="AJ21" s="13"/>
    </row>
    <row r="22" spans="1:36">
      <c r="A22" s="3"/>
      <c r="B22" s="71" t="s">
        <v>26</v>
      </c>
      <c r="C22" s="72" t="s">
        <v>27</v>
      </c>
      <c r="D22" s="71" t="s">
        <v>23</v>
      </c>
      <c r="E22" s="71" t="s">
        <v>28</v>
      </c>
      <c r="F22" s="73" t="s">
        <v>29</v>
      </c>
      <c r="G22" s="74">
        <v>14</v>
      </c>
      <c r="H22" s="75">
        <v>945.23</v>
      </c>
      <c r="I22" s="75">
        <v>0</v>
      </c>
      <c r="J22" s="75">
        <v>1141.93</v>
      </c>
      <c r="K22" s="75">
        <v>1141.93</v>
      </c>
      <c r="L22" s="75">
        <v>0</v>
      </c>
      <c r="M22" s="75">
        <v>15987.02</v>
      </c>
      <c r="N22" s="75">
        <v>15987.02</v>
      </c>
      <c r="O22" s="76">
        <v>5.0059693926264651E-3</v>
      </c>
      <c r="P22" s="13"/>
      <c r="Q22" s="91">
        <f>N22/14</f>
        <v>1141.93</v>
      </c>
      <c r="R22" s="91">
        <f>Q22</f>
        <v>1141.93</v>
      </c>
      <c r="S22" s="91">
        <f t="shared" ref="S22:AD22" si="2">R22</f>
        <v>1141.93</v>
      </c>
      <c r="T22" s="91">
        <f t="shared" si="2"/>
        <v>1141.93</v>
      </c>
      <c r="U22" s="91">
        <f t="shared" si="2"/>
        <v>1141.93</v>
      </c>
      <c r="V22" s="91">
        <f t="shared" si="2"/>
        <v>1141.93</v>
      </c>
      <c r="W22" s="114">
        <f t="shared" si="2"/>
        <v>1141.93</v>
      </c>
      <c r="X22" s="91">
        <f t="shared" si="2"/>
        <v>1141.93</v>
      </c>
      <c r="Y22" s="136">
        <f t="shared" si="2"/>
        <v>1141.93</v>
      </c>
      <c r="Z22" s="166">
        <f t="shared" si="2"/>
        <v>1141.93</v>
      </c>
      <c r="AA22" s="210">
        <f t="shared" si="2"/>
        <v>1141.93</v>
      </c>
      <c r="AB22" s="91">
        <f t="shared" si="2"/>
        <v>1141.93</v>
      </c>
      <c r="AC22" s="91">
        <f t="shared" si="2"/>
        <v>1141.93</v>
      </c>
      <c r="AD22" s="174">
        <f t="shared" si="2"/>
        <v>1141.93</v>
      </c>
      <c r="AE22" s="93"/>
      <c r="AF22" s="93">
        <f t="shared" si="1"/>
        <v>15987.020000000002</v>
      </c>
      <c r="AG22" s="93"/>
      <c r="AH22" s="93"/>
      <c r="AI22" s="13"/>
      <c r="AJ22" s="13"/>
    </row>
    <row r="23" spans="1:36">
      <c r="A23" s="3"/>
      <c r="B23" s="71" t="s">
        <v>30</v>
      </c>
      <c r="C23" s="72" t="s">
        <v>31</v>
      </c>
      <c r="D23" s="71" t="s">
        <v>32</v>
      </c>
      <c r="E23" s="71" t="s">
        <v>33</v>
      </c>
      <c r="F23" s="73" t="s">
        <v>25</v>
      </c>
      <c r="G23" s="74">
        <v>35</v>
      </c>
      <c r="H23" s="75">
        <v>927.62</v>
      </c>
      <c r="I23" s="75">
        <v>667.12</v>
      </c>
      <c r="J23" s="75">
        <v>453.53</v>
      </c>
      <c r="K23" s="75">
        <v>1120.6500000000001</v>
      </c>
      <c r="L23" s="75">
        <v>23349.200000000001</v>
      </c>
      <c r="M23" s="75">
        <v>15873.55</v>
      </c>
      <c r="N23" s="75">
        <v>39222.75</v>
      </c>
      <c r="O23" s="76">
        <v>1.2281706408989273E-2</v>
      </c>
      <c r="P23" s="13"/>
      <c r="Q23" s="91">
        <f>N23</f>
        <v>39222.75</v>
      </c>
      <c r="R23" s="91"/>
      <c r="S23" s="91"/>
      <c r="T23" s="91"/>
      <c r="U23" s="91"/>
      <c r="V23" s="91"/>
      <c r="W23" s="114"/>
      <c r="X23" s="91"/>
      <c r="Y23" s="136"/>
      <c r="Z23" s="166"/>
      <c r="AA23" s="210"/>
      <c r="AB23" s="91"/>
      <c r="AC23" s="91"/>
      <c r="AD23" s="174"/>
      <c r="AE23" s="93"/>
      <c r="AF23" s="93">
        <f t="shared" si="1"/>
        <v>39222.75</v>
      </c>
      <c r="AG23" s="93"/>
      <c r="AH23" s="93"/>
      <c r="AI23" s="13"/>
      <c r="AJ23" s="13"/>
    </row>
    <row r="24" spans="1:36" ht="28.5">
      <c r="A24" s="3"/>
      <c r="B24" s="71" t="s">
        <v>34</v>
      </c>
      <c r="C24" s="72" t="s">
        <v>35</v>
      </c>
      <c r="D24" s="71" t="s">
        <v>36</v>
      </c>
      <c r="E24" s="71" t="s">
        <v>37</v>
      </c>
      <c r="F24" s="73" t="s">
        <v>38</v>
      </c>
      <c r="G24" s="74">
        <v>1</v>
      </c>
      <c r="H24" s="75">
        <v>608.61</v>
      </c>
      <c r="I24" s="75">
        <v>76.77</v>
      </c>
      <c r="J24" s="75">
        <v>658.49</v>
      </c>
      <c r="K24" s="75">
        <v>735.26</v>
      </c>
      <c r="L24" s="75">
        <v>76.77</v>
      </c>
      <c r="M24" s="75">
        <v>658.49</v>
      </c>
      <c r="N24" s="75">
        <v>735.26</v>
      </c>
      <c r="O24" s="76">
        <v>2.3022983993405493E-4</v>
      </c>
      <c r="P24" s="13"/>
      <c r="Q24" s="91">
        <f>N24</f>
        <v>735.26</v>
      </c>
      <c r="R24" s="91"/>
      <c r="S24" s="91"/>
      <c r="T24" s="91"/>
      <c r="U24" s="91"/>
      <c r="V24" s="91"/>
      <c r="W24" s="114"/>
      <c r="X24" s="91"/>
      <c r="Y24" s="136"/>
      <c r="Z24" s="166"/>
      <c r="AA24" s="210"/>
      <c r="AB24" s="91"/>
      <c r="AC24" s="91"/>
      <c r="AD24" s="174"/>
      <c r="AE24" s="93"/>
      <c r="AF24" s="93">
        <f t="shared" si="1"/>
        <v>735.26</v>
      </c>
      <c r="AG24" s="93"/>
      <c r="AH24" s="93"/>
      <c r="AI24" s="13"/>
      <c r="AJ24" s="13"/>
    </row>
    <row r="25" spans="1:36">
      <c r="A25" s="3"/>
      <c r="B25" s="71" t="s">
        <v>39</v>
      </c>
      <c r="C25" s="72" t="s">
        <v>40</v>
      </c>
      <c r="D25" s="71" t="s">
        <v>36</v>
      </c>
      <c r="E25" s="71" t="s">
        <v>41</v>
      </c>
      <c r="F25" s="73" t="s">
        <v>38</v>
      </c>
      <c r="G25" s="74">
        <v>1</v>
      </c>
      <c r="H25" s="75">
        <v>165.06</v>
      </c>
      <c r="I25" s="75">
        <v>20.149999999999999</v>
      </c>
      <c r="J25" s="75">
        <v>179.25</v>
      </c>
      <c r="K25" s="75">
        <v>199.4</v>
      </c>
      <c r="L25" s="75">
        <v>20.149999999999999</v>
      </c>
      <c r="M25" s="75">
        <v>179.25</v>
      </c>
      <c r="N25" s="75">
        <v>199.4</v>
      </c>
      <c r="O25" s="76">
        <v>6.243754601481184E-5</v>
      </c>
      <c r="P25" s="13"/>
      <c r="Q25" s="91">
        <f t="shared" ref="Q25:Q29" si="3">N25</f>
        <v>199.4</v>
      </c>
      <c r="R25" s="91"/>
      <c r="S25" s="91"/>
      <c r="T25" s="91"/>
      <c r="U25" s="91"/>
      <c r="V25" s="91"/>
      <c r="W25" s="114"/>
      <c r="X25" s="91"/>
      <c r="Y25" s="136"/>
      <c r="Z25" s="166"/>
      <c r="AA25" s="210"/>
      <c r="AB25" s="91"/>
      <c r="AC25" s="91"/>
      <c r="AD25" s="174"/>
      <c r="AE25" s="93"/>
      <c r="AF25" s="93">
        <f t="shared" si="1"/>
        <v>199.4</v>
      </c>
      <c r="AG25" s="93"/>
      <c r="AH25" s="93"/>
      <c r="AI25" s="13"/>
      <c r="AJ25" s="13"/>
    </row>
    <row r="26" spans="1:36" ht="28.5">
      <c r="A26" s="3"/>
      <c r="B26" s="71" t="s">
        <v>42</v>
      </c>
      <c r="C26" s="72" t="s">
        <v>43</v>
      </c>
      <c r="D26" s="71" t="s">
        <v>36</v>
      </c>
      <c r="E26" s="71" t="s">
        <v>44</v>
      </c>
      <c r="F26" s="73" t="s">
        <v>38</v>
      </c>
      <c r="G26" s="74">
        <v>1</v>
      </c>
      <c r="H26" s="75">
        <v>1968.01</v>
      </c>
      <c r="I26" s="75">
        <v>463.01</v>
      </c>
      <c r="J26" s="75">
        <v>1914.54</v>
      </c>
      <c r="K26" s="75">
        <v>2377.5500000000002</v>
      </c>
      <c r="L26" s="75">
        <v>463.01</v>
      </c>
      <c r="M26" s="75">
        <v>1914.54</v>
      </c>
      <c r="N26" s="75">
        <v>2377.5500000000002</v>
      </c>
      <c r="O26" s="76">
        <v>7.4447536372876572E-4</v>
      </c>
      <c r="P26" s="13"/>
      <c r="Q26" s="91">
        <f t="shared" si="3"/>
        <v>2377.5500000000002</v>
      </c>
      <c r="R26" s="91"/>
      <c r="S26" s="91"/>
      <c r="T26" s="91"/>
      <c r="U26" s="91"/>
      <c r="V26" s="91"/>
      <c r="W26" s="114"/>
      <c r="X26" s="91"/>
      <c r="Y26" s="136"/>
      <c r="Z26" s="166"/>
      <c r="AA26" s="210"/>
      <c r="AB26" s="91"/>
      <c r="AC26" s="91"/>
      <c r="AD26" s="174"/>
      <c r="AE26" s="93"/>
      <c r="AF26" s="93">
        <f t="shared" si="1"/>
        <v>2377.5500000000002</v>
      </c>
      <c r="AG26" s="93"/>
      <c r="AH26" s="93"/>
      <c r="AI26" s="13"/>
      <c r="AJ26" s="13"/>
    </row>
    <row r="27" spans="1:36" ht="28.5">
      <c r="A27" s="3"/>
      <c r="B27" s="71" t="s">
        <v>45</v>
      </c>
      <c r="C27" s="72" t="s">
        <v>46</v>
      </c>
      <c r="D27" s="71" t="s">
        <v>36</v>
      </c>
      <c r="E27" s="71" t="s">
        <v>47</v>
      </c>
      <c r="F27" s="73" t="s">
        <v>25</v>
      </c>
      <c r="G27" s="74">
        <v>6</v>
      </c>
      <c r="H27" s="75">
        <v>490.25</v>
      </c>
      <c r="I27" s="75">
        <v>35.46</v>
      </c>
      <c r="J27" s="75">
        <v>556.80999999999995</v>
      </c>
      <c r="K27" s="75">
        <v>592.27</v>
      </c>
      <c r="L27" s="75">
        <v>212.76</v>
      </c>
      <c r="M27" s="75">
        <v>3340.86</v>
      </c>
      <c r="N27" s="75">
        <v>3553.62</v>
      </c>
      <c r="O27" s="76">
        <v>1.1127347656427063E-3</v>
      </c>
      <c r="P27" s="13"/>
      <c r="Q27" s="91">
        <f t="shared" si="3"/>
        <v>3553.62</v>
      </c>
      <c r="R27" s="91"/>
      <c r="S27" s="91"/>
      <c r="T27" s="91"/>
      <c r="U27" s="91"/>
      <c r="V27" s="91"/>
      <c r="W27" s="114"/>
      <c r="X27" s="91"/>
      <c r="Y27" s="136"/>
      <c r="Z27" s="166"/>
      <c r="AA27" s="210"/>
      <c r="AB27" s="91"/>
      <c r="AC27" s="91"/>
      <c r="AD27" s="174"/>
      <c r="AE27" s="93"/>
      <c r="AF27" s="93">
        <f t="shared" si="1"/>
        <v>3553.62</v>
      </c>
      <c r="AG27" s="93"/>
      <c r="AH27" s="93"/>
      <c r="AI27" s="13"/>
      <c r="AJ27" s="13"/>
    </row>
    <row r="28" spans="1:36" ht="28.5">
      <c r="A28" s="3"/>
      <c r="B28" s="71" t="s">
        <v>48</v>
      </c>
      <c r="C28" s="72" t="s">
        <v>49</v>
      </c>
      <c r="D28" s="71" t="s">
        <v>18</v>
      </c>
      <c r="E28" s="71" t="s">
        <v>50</v>
      </c>
      <c r="F28" s="73" t="s">
        <v>51</v>
      </c>
      <c r="G28" s="74">
        <v>280</v>
      </c>
      <c r="H28" s="75">
        <v>110.26</v>
      </c>
      <c r="I28" s="75">
        <v>15.52</v>
      </c>
      <c r="J28" s="75">
        <v>117.68</v>
      </c>
      <c r="K28" s="75">
        <v>133.19999999999999</v>
      </c>
      <c r="L28" s="75">
        <v>4345.6000000000004</v>
      </c>
      <c r="M28" s="75">
        <v>32950.400000000001</v>
      </c>
      <c r="N28" s="75">
        <v>37296</v>
      </c>
      <c r="O28" s="76">
        <v>1.1678388747083362E-2</v>
      </c>
      <c r="P28" s="13"/>
      <c r="Q28" s="91">
        <f>N28/2</f>
        <v>18648</v>
      </c>
      <c r="R28" s="91">
        <f>Q28</f>
        <v>18648</v>
      </c>
      <c r="S28" s="91"/>
      <c r="T28" s="91"/>
      <c r="U28" s="91"/>
      <c r="V28" s="91"/>
      <c r="W28" s="114"/>
      <c r="X28" s="91"/>
      <c r="Y28" s="136"/>
      <c r="Z28" s="166"/>
      <c r="AA28" s="210"/>
      <c r="AB28" s="91"/>
      <c r="AC28" s="91"/>
      <c r="AD28" s="174"/>
      <c r="AE28" s="93"/>
      <c r="AF28" s="93">
        <f t="shared" si="1"/>
        <v>37296</v>
      </c>
      <c r="AG28" s="93"/>
      <c r="AH28" s="93"/>
      <c r="AI28" s="13"/>
      <c r="AJ28" s="13"/>
    </row>
    <row r="29" spans="1:36">
      <c r="A29" s="3"/>
      <c r="B29" s="71" t="s">
        <v>52</v>
      </c>
      <c r="C29" s="72" t="s">
        <v>53</v>
      </c>
      <c r="D29" s="71" t="s">
        <v>36</v>
      </c>
      <c r="E29" s="71" t="s">
        <v>54</v>
      </c>
      <c r="F29" s="73" t="s">
        <v>25</v>
      </c>
      <c r="G29" s="74">
        <v>376.2</v>
      </c>
      <c r="H29" s="75">
        <v>80.02</v>
      </c>
      <c r="I29" s="75">
        <v>31.09</v>
      </c>
      <c r="J29" s="75">
        <v>65.58</v>
      </c>
      <c r="K29" s="75">
        <v>96.67</v>
      </c>
      <c r="L29" s="75">
        <v>11696.058000000001</v>
      </c>
      <c r="M29" s="75">
        <v>24671.191999999999</v>
      </c>
      <c r="N29" s="75">
        <v>36367.25</v>
      </c>
      <c r="O29" s="76">
        <v>1.1387571942362918E-2</v>
      </c>
      <c r="P29" s="13"/>
      <c r="Q29" s="91">
        <f t="shared" si="3"/>
        <v>36367.25</v>
      </c>
      <c r="R29" s="91"/>
      <c r="S29" s="91"/>
      <c r="T29" s="91"/>
      <c r="U29" s="91"/>
      <c r="V29" s="91"/>
      <c r="W29" s="114"/>
      <c r="X29" s="91"/>
      <c r="Y29" s="136"/>
      <c r="Z29" s="166"/>
      <c r="AA29" s="210"/>
      <c r="AB29" s="91"/>
      <c r="AC29" s="91"/>
      <c r="AD29" s="174"/>
      <c r="AE29" s="93"/>
      <c r="AF29" s="93">
        <f t="shared" si="1"/>
        <v>36367.25</v>
      </c>
      <c r="AG29" s="93"/>
      <c r="AH29" s="93"/>
      <c r="AI29" s="13"/>
      <c r="AJ29" s="13"/>
    </row>
    <row r="30" spans="1:36">
      <c r="A30" s="3"/>
      <c r="B30" s="64" t="s">
        <v>55</v>
      </c>
      <c r="C30" s="64"/>
      <c r="D30" s="64"/>
      <c r="E30" s="64" t="s">
        <v>56</v>
      </c>
      <c r="F30" s="64"/>
      <c r="G30" s="65"/>
      <c r="H30" s="66"/>
      <c r="I30" s="64"/>
      <c r="J30" s="64"/>
      <c r="K30" s="64"/>
      <c r="L30" s="64"/>
      <c r="M30" s="64"/>
      <c r="N30" s="67">
        <v>87925.6</v>
      </c>
      <c r="O30" s="68">
        <v>2.7531889146840221E-2</v>
      </c>
      <c r="P30" s="13"/>
      <c r="Q30" s="91"/>
      <c r="R30" s="91"/>
      <c r="S30" s="91"/>
      <c r="T30" s="91"/>
      <c r="U30" s="91"/>
      <c r="V30" s="91"/>
      <c r="W30" s="114"/>
      <c r="X30" s="91"/>
      <c r="Y30" s="136"/>
      <c r="Z30" s="166"/>
      <c r="AA30" s="210"/>
      <c r="AB30" s="91"/>
      <c r="AC30" s="91"/>
      <c r="AD30" s="174"/>
      <c r="AE30" s="93"/>
      <c r="AF30" s="93">
        <f t="shared" si="1"/>
        <v>0</v>
      </c>
      <c r="AG30" s="93"/>
      <c r="AH30" s="93"/>
      <c r="AI30" s="13"/>
      <c r="AJ30" s="13"/>
    </row>
    <row r="31" spans="1:36">
      <c r="A31" s="3"/>
      <c r="B31" s="71" t="s">
        <v>57</v>
      </c>
      <c r="C31" s="72" t="s">
        <v>58</v>
      </c>
      <c r="D31" s="71" t="s">
        <v>36</v>
      </c>
      <c r="E31" s="71" t="s">
        <v>59</v>
      </c>
      <c r="F31" s="73" t="s">
        <v>60</v>
      </c>
      <c r="G31" s="74">
        <v>3.5</v>
      </c>
      <c r="H31" s="75">
        <v>20794.310000000001</v>
      </c>
      <c r="I31" s="75">
        <v>24636.04</v>
      </c>
      <c r="J31" s="75">
        <v>485.56</v>
      </c>
      <c r="K31" s="75">
        <v>25121.599999999999</v>
      </c>
      <c r="L31" s="75">
        <v>86226.14</v>
      </c>
      <c r="M31" s="75">
        <v>1699.46</v>
      </c>
      <c r="N31" s="75">
        <v>87925.6</v>
      </c>
      <c r="O31" s="76">
        <v>2.7531889146840221E-2</v>
      </c>
      <c r="P31" s="13"/>
      <c r="Q31" s="91">
        <f>N31/14</f>
        <v>6280.4000000000005</v>
      </c>
      <c r="R31" s="91">
        <f>Q31</f>
        <v>6280.4000000000005</v>
      </c>
      <c r="S31" s="91">
        <f t="shared" ref="S31:AD31" si="4">R31</f>
        <v>6280.4000000000005</v>
      </c>
      <c r="T31" s="91">
        <f t="shared" si="4"/>
        <v>6280.4000000000005</v>
      </c>
      <c r="U31" s="91">
        <f t="shared" si="4"/>
        <v>6280.4000000000005</v>
      </c>
      <c r="V31" s="91">
        <f t="shared" si="4"/>
        <v>6280.4000000000005</v>
      </c>
      <c r="W31" s="114">
        <f t="shared" si="4"/>
        <v>6280.4000000000005</v>
      </c>
      <c r="X31" s="91">
        <f t="shared" si="4"/>
        <v>6280.4000000000005</v>
      </c>
      <c r="Y31" s="136">
        <f t="shared" si="4"/>
        <v>6280.4000000000005</v>
      </c>
      <c r="Z31" s="166">
        <f t="shared" si="4"/>
        <v>6280.4000000000005</v>
      </c>
      <c r="AA31" s="210">
        <f t="shared" si="4"/>
        <v>6280.4000000000005</v>
      </c>
      <c r="AB31" s="91">
        <f t="shared" si="4"/>
        <v>6280.4000000000005</v>
      </c>
      <c r="AC31" s="91">
        <f t="shared" si="4"/>
        <v>6280.4000000000005</v>
      </c>
      <c r="AD31" s="174">
        <f t="shared" si="4"/>
        <v>6280.4000000000005</v>
      </c>
      <c r="AE31" s="93"/>
      <c r="AF31" s="93">
        <f t="shared" si="1"/>
        <v>87925.599999999991</v>
      </c>
      <c r="AG31" s="93"/>
      <c r="AH31" s="93"/>
      <c r="AI31" s="13"/>
      <c r="AJ31" s="13"/>
    </row>
    <row r="32" spans="1:36">
      <c r="A32" s="3"/>
      <c r="B32" s="64" t="s">
        <v>61</v>
      </c>
      <c r="C32" s="64"/>
      <c r="D32" s="64"/>
      <c r="E32" s="64" t="s">
        <v>62</v>
      </c>
      <c r="F32" s="64"/>
      <c r="G32" s="65"/>
      <c r="H32" s="66"/>
      <c r="I32" s="64"/>
      <c r="J32" s="64"/>
      <c r="K32" s="64"/>
      <c r="L32" s="64"/>
      <c r="M32" s="64"/>
      <c r="N32" s="67">
        <v>5641.41</v>
      </c>
      <c r="O32" s="68">
        <v>1.7664784175698077E-3</v>
      </c>
      <c r="P32" s="13"/>
      <c r="Q32" s="91"/>
      <c r="R32" s="91"/>
      <c r="S32" s="91"/>
      <c r="T32" s="91"/>
      <c r="U32" s="91"/>
      <c r="V32" s="91"/>
      <c r="W32" s="114"/>
      <c r="X32" s="91"/>
      <c r="Y32" s="136"/>
      <c r="Z32" s="166"/>
      <c r="AA32" s="210"/>
      <c r="AB32" s="91"/>
      <c r="AC32" s="91"/>
      <c r="AD32" s="174"/>
      <c r="AE32" s="93"/>
      <c r="AF32" s="93">
        <f t="shared" si="1"/>
        <v>0</v>
      </c>
      <c r="AG32" s="93"/>
      <c r="AH32" s="93"/>
      <c r="AI32" s="13"/>
      <c r="AJ32" s="13"/>
    </row>
    <row r="33" spans="1:36">
      <c r="A33" s="3"/>
      <c r="B33" s="71" t="s">
        <v>63</v>
      </c>
      <c r="C33" s="72" t="s">
        <v>64</v>
      </c>
      <c r="D33" s="71" t="s">
        <v>32</v>
      </c>
      <c r="E33" s="71" t="s">
        <v>65</v>
      </c>
      <c r="F33" s="73" t="s">
        <v>38</v>
      </c>
      <c r="G33" s="74">
        <v>1</v>
      </c>
      <c r="H33" s="75">
        <v>4669.66</v>
      </c>
      <c r="I33" s="75">
        <v>5639.44</v>
      </c>
      <c r="J33" s="75">
        <v>1.97</v>
      </c>
      <c r="K33" s="75">
        <v>5641.41</v>
      </c>
      <c r="L33" s="75">
        <v>5639.44</v>
      </c>
      <c r="M33" s="75">
        <v>1.97</v>
      </c>
      <c r="N33" s="75">
        <v>5641.41</v>
      </c>
      <c r="O33" s="76">
        <v>1.7664784175698077E-3</v>
      </c>
      <c r="P33" s="13"/>
      <c r="Q33" s="91">
        <f>N33/2</f>
        <v>2820.7049999999999</v>
      </c>
      <c r="R33" s="91"/>
      <c r="S33" s="91"/>
      <c r="T33" s="91"/>
      <c r="U33" s="91"/>
      <c r="V33" s="91"/>
      <c r="W33" s="114"/>
      <c r="X33" s="91"/>
      <c r="Y33" s="136"/>
      <c r="Z33" s="166"/>
      <c r="AA33" s="210"/>
      <c r="AB33" s="91"/>
      <c r="AC33" s="91"/>
      <c r="AD33" s="174">
        <f>Q33</f>
        <v>2820.7049999999999</v>
      </c>
      <c r="AE33" s="93"/>
      <c r="AF33" s="93">
        <f t="shared" si="1"/>
        <v>5641.41</v>
      </c>
      <c r="AG33" s="93"/>
      <c r="AH33" s="93"/>
      <c r="AI33" s="13"/>
      <c r="AJ33" s="13"/>
    </row>
    <row r="34" spans="1:36">
      <c r="A34" s="3"/>
      <c r="B34" s="64" t="s">
        <v>66</v>
      </c>
      <c r="C34" s="64"/>
      <c r="D34" s="64"/>
      <c r="E34" s="64" t="s">
        <v>67</v>
      </c>
      <c r="F34" s="64"/>
      <c r="G34" s="65"/>
      <c r="H34" s="66"/>
      <c r="I34" s="64"/>
      <c r="J34" s="64"/>
      <c r="K34" s="64"/>
      <c r="L34" s="64"/>
      <c r="M34" s="64"/>
      <c r="N34" s="67">
        <v>30943.11</v>
      </c>
      <c r="O34" s="68">
        <v>9.6891266522887882E-3</v>
      </c>
      <c r="P34" s="13"/>
      <c r="Q34" s="91"/>
      <c r="R34" s="95"/>
      <c r="S34" s="91"/>
      <c r="T34" s="91"/>
      <c r="U34" s="91"/>
      <c r="V34" s="91"/>
      <c r="W34" s="114"/>
      <c r="X34" s="91"/>
      <c r="Y34" s="136"/>
      <c r="Z34" s="166"/>
      <c r="AA34" s="210"/>
      <c r="AB34" s="91"/>
      <c r="AC34" s="91"/>
      <c r="AD34" s="174"/>
      <c r="AE34" s="93"/>
      <c r="AF34" s="93">
        <f t="shared" si="1"/>
        <v>0</v>
      </c>
      <c r="AG34" s="93"/>
      <c r="AH34" s="93"/>
      <c r="AI34" s="13"/>
      <c r="AJ34" s="13"/>
    </row>
    <row r="35" spans="1:36" ht="42.75">
      <c r="A35" s="3"/>
      <c r="B35" s="71" t="s">
        <v>68</v>
      </c>
      <c r="C35" s="72" t="s">
        <v>69</v>
      </c>
      <c r="D35" s="71" t="s">
        <v>70</v>
      </c>
      <c r="E35" s="71" t="s">
        <v>71</v>
      </c>
      <c r="F35" s="73" t="s">
        <v>72</v>
      </c>
      <c r="G35" s="74">
        <v>1072.18</v>
      </c>
      <c r="H35" s="75">
        <v>23.89</v>
      </c>
      <c r="I35" s="75">
        <v>6.96</v>
      </c>
      <c r="J35" s="75">
        <v>21.9</v>
      </c>
      <c r="K35" s="75">
        <v>28.86</v>
      </c>
      <c r="L35" s="75">
        <v>7462.3728000000001</v>
      </c>
      <c r="M35" s="75">
        <v>23480.7372</v>
      </c>
      <c r="N35" s="75">
        <v>30943.11</v>
      </c>
      <c r="O35" s="76">
        <v>9.6891266522887882E-3</v>
      </c>
      <c r="P35" s="13"/>
      <c r="Q35" s="91"/>
      <c r="R35" s="91"/>
      <c r="S35" s="91">
        <f>N35/12</f>
        <v>2578.5925000000002</v>
      </c>
      <c r="T35" s="91">
        <f>S35</f>
        <v>2578.5925000000002</v>
      </c>
      <c r="U35" s="91">
        <f t="shared" ref="U35:AD35" si="5">T35</f>
        <v>2578.5925000000002</v>
      </c>
      <c r="V35" s="91">
        <f t="shared" si="5"/>
        <v>2578.5925000000002</v>
      </c>
      <c r="W35" s="114">
        <f t="shared" si="5"/>
        <v>2578.5925000000002</v>
      </c>
      <c r="X35" s="91">
        <f t="shared" si="5"/>
        <v>2578.5925000000002</v>
      </c>
      <c r="Y35" s="136">
        <f t="shared" si="5"/>
        <v>2578.5925000000002</v>
      </c>
      <c r="Z35" s="166">
        <f t="shared" si="5"/>
        <v>2578.5925000000002</v>
      </c>
      <c r="AA35" s="210">
        <f t="shared" si="5"/>
        <v>2578.5925000000002</v>
      </c>
      <c r="AB35" s="91">
        <f t="shared" si="5"/>
        <v>2578.5925000000002</v>
      </c>
      <c r="AC35" s="91">
        <f t="shared" si="5"/>
        <v>2578.5925000000002</v>
      </c>
      <c r="AD35" s="174">
        <f t="shared" si="5"/>
        <v>2578.5925000000002</v>
      </c>
      <c r="AE35" s="93"/>
      <c r="AF35" s="93">
        <f t="shared" si="1"/>
        <v>30943.109999999997</v>
      </c>
      <c r="AG35" s="93"/>
      <c r="AH35" s="93"/>
      <c r="AI35" s="13"/>
      <c r="AJ35" s="13"/>
    </row>
    <row r="36" spans="1:36" s="116" customFormat="1">
      <c r="A36" s="106"/>
      <c r="B36" s="107">
        <v>2</v>
      </c>
      <c r="C36" s="108"/>
      <c r="D36" s="108"/>
      <c r="E36" s="108" t="s">
        <v>73</v>
      </c>
      <c r="F36" s="108"/>
      <c r="G36" s="109"/>
      <c r="H36" s="110"/>
      <c r="I36" s="108"/>
      <c r="J36" s="108"/>
      <c r="K36" s="108"/>
      <c r="L36" s="108"/>
      <c r="M36" s="108"/>
      <c r="N36" s="111">
        <v>313954.93</v>
      </c>
      <c r="O36" s="112">
        <v>9.8307800343290022E-2</v>
      </c>
      <c r="P36" s="113"/>
      <c r="Q36" s="114">
        <f>SUM(Q20:Q35)</f>
        <v>119451.46500000001</v>
      </c>
      <c r="R36" s="114">
        <f t="shared" ref="R36:AD36" si="6">SUM(R20:R35)</f>
        <v>28320.93</v>
      </c>
      <c r="S36" s="114">
        <f t="shared" si="6"/>
        <v>12251.522500000001</v>
      </c>
      <c r="T36" s="114">
        <f t="shared" si="6"/>
        <v>12251.522500000001</v>
      </c>
      <c r="U36" s="114">
        <f t="shared" si="6"/>
        <v>12251.522500000001</v>
      </c>
      <c r="V36" s="114">
        <f t="shared" si="6"/>
        <v>12251.522500000001</v>
      </c>
      <c r="W36" s="114">
        <f t="shared" si="6"/>
        <v>12251.522500000001</v>
      </c>
      <c r="X36" s="114">
        <f t="shared" si="6"/>
        <v>12251.522500000001</v>
      </c>
      <c r="Y36" s="136">
        <f t="shared" si="6"/>
        <v>12251.522500000001</v>
      </c>
      <c r="Z36" s="166">
        <f t="shared" si="6"/>
        <v>12251.522500000001</v>
      </c>
      <c r="AA36" s="210">
        <f t="shared" si="6"/>
        <v>12251.522500000001</v>
      </c>
      <c r="AB36" s="114">
        <f t="shared" si="6"/>
        <v>12251.522500000001</v>
      </c>
      <c r="AC36" s="114">
        <f t="shared" si="6"/>
        <v>12251.522500000001</v>
      </c>
      <c r="AD36" s="174">
        <f t="shared" si="6"/>
        <v>15072.227500000001</v>
      </c>
      <c r="AE36" s="115"/>
      <c r="AF36" s="115">
        <f t="shared" si="1"/>
        <v>297611.36999999994</v>
      </c>
      <c r="AG36" s="115"/>
      <c r="AH36" s="115"/>
      <c r="AI36" s="113"/>
      <c r="AJ36" s="113"/>
    </row>
    <row r="37" spans="1:36" ht="28.5">
      <c r="A37" s="3"/>
      <c r="B37" s="71" t="s">
        <v>74</v>
      </c>
      <c r="C37" s="72" t="s">
        <v>75</v>
      </c>
      <c r="D37" s="71" t="s">
        <v>36</v>
      </c>
      <c r="E37" s="71" t="s">
        <v>76</v>
      </c>
      <c r="F37" s="73" t="s">
        <v>77</v>
      </c>
      <c r="G37" s="74">
        <v>119.12</v>
      </c>
      <c r="H37" s="75">
        <v>69.010000000000005</v>
      </c>
      <c r="I37" s="75">
        <v>35.340000000000003</v>
      </c>
      <c r="J37" s="75">
        <v>48.03</v>
      </c>
      <c r="K37" s="75">
        <v>83.37</v>
      </c>
      <c r="L37" s="75">
        <v>4209.7007999999996</v>
      </c>
      <c r="M37" s="75">
        <v>5721.3292000000001</v>
      </c>
      <c r="N37" s="75">
        <v>9931.0300000000007</v>
      </c>
      <c r="O37" s="76">
        <v>3.1096747372090111E-3</v>
      </c>
      <c r="P37" s="13"/>
      <c r="Q37" s="91">
        <f>N37</f>
        <v>9931.0300000000007</v>
      </c>
      <c r="R37" s="91"/>
      <c r="S37" s="91"/>
      <c r="T37" s="91"/>
      <c r="U37" s="91"/>
      <c r="V37" s="91"/>
      <c r="W37" s="114"/>
      <c r="X37" s="91"/>
      <c r="Y37" s="136"/>
      <c r="Z37" s="166"/>
      <c r="AA37" s="210"/>
      <c r="AB37" s="91"/>
      <c r="AC37" s="91"/>
      <c r="AD37" s="174"/>
      <c r="AE37" s="93"/>
      <c r="AF37" s="93">
        <f t="shared" si="1"/>
        <v>9931.0300000000007</v>
      </c>
      <c r="AG37" s="93"/>
      <c r="AH37" s="93"/>
      <c r="AI37" s="13"/>
      <c r="AJ37" s="13"/>
    </row>
    <row r="38" spans="1:36" ht="42.75">
      <c r="A38" s="3"/>
      <c r="B38" s="71" t="s">
        <v>78</v>
      </c>
      <c r="C38" s="72" t="s">
        <v>79</v>
      </c>
      <c r="D38" s="71" t="s">
        <v>36</v>
      </c>
      <c r="E38" s="71" t="s">
        <v>80</v>
      </c>
      <c r="F38" s="73" t="s">
        <v>51</v>
      </c>
      <c r="G38" s="74">
        <v>349.12</v>
      </c>
      <c r="H38" s="75">
        <v>13.57</v>
      </c>
      <c r="I38" s="75">
        <v>5.79</v>
      </c>
      <c r="J38" s="75">
        <v>10.6</v>
      </c>
      <c r="K38" s="75">
        <v>16.39</v>
      </c>
      <c r="L38" s="75">
        <v>2021.4048</v>
      </c>
      <c r="M38" s="75">
        <v>3700.6651999999999</v>
      </c>
      <c r="N38" s="75">
        <v>5722.07</v>
      </c>
      <c r="O38" s="76">
        <v>1.7917352503759999E-3</v>
      </c>
      <c r="P38" s="13"/>
      <c r="Q38" s="91">
        <f>N38</f>
        <v>5722.07</v>
      </c>
      <c r="R38" s="91"/>
      <c r="S38" s="91"/>
      <c r="T38" s="91"/>
      <c r="U38" s="91"/>
      <c r="V38" s="91"/>
      <c r="W38" s="114"/>
      <c r="X38" s="91"/>
      <c r="Y38" s="136"/>
      <c r="Z38" s="166"/>
      <c r="AA38" s="210"/>
      <c r="AB38" s="91"/>
      <c r="AC38" s="91"/>
      <c r="AD38" s="174"/>
      <c r="AE38" s="93"/>
      <c r="AF38" s="93">
        <f t="shared" si="1"/>
        <v>5722.07</v>
      </c>
      <c r="AG38" s="93"/>
      <c r="AH38" s="93"/>
      <c r="AI38" s="13"/>
      <c r="AJ38" s="13"/>
    </row>
    <row r="39" spans="1:36">
      <c r="A39" s="3"/>
      <c r="B39" s="71" t="s">
        <v>81</v>
      </c>
      <c r="C39" s="72" t="s">
        <v>82</v>
      </c>
      <c r="D39" s="71" t="s">
        <v>36</v>
      </c>
      <c r="E39" s="71" t="s">
        <v>83</v>
      </c>
      <c r="F39" s="73" t="s">
        <v>51</v>
      </c>
      <c r="G39" s="74">
        <v>87.28</v>
      </c>
      <c r="H39" s="75">
        <v>80.73</v>
      </c>
      <c r="I39" s="75">
        <v>69.37</v>
      </c>
      <c r="J39" s="75">
        <v>28.15</v>
      </c>
      <c r="K39" s="75">
        <v>97.52</v>
      </c>
      <c r="L39" s="75">
        <v>6054.6135999999997</v>
      </c>
      <c r="M39" s="75">
        <v>2456.9263999999998</v>
      </c>
      <c r="N39" s="75">
        <v>8511.5400000000009</v>
      </c>
      <c r="O39" s="76">
        <v>2.6651939338360659E-3</v>
      </c>
      <c r="P39" s="13"/>
      <c r="Q39" s="91">
        <f>N39</f>
        <v>8511.5400000000009</v>
      </c>
      <c r="R39" s="91"/>
      <c r="S39" s="91"/>
      <c r="T39" s="91"/>
      <c r="U39" s="91"/>
      <c r="V39" s="91"/>
      <c r="W39" s="114"/>
      <c r="X39" s="91"/>
      <c r="Y39" s="136"/>
      <c r="Z39" s="166"/>
      <c r="AA39" s="210"/>
      <c r="AB39" s="91"/>
      <c r="AC39" s="91"/>
      <c r="AD39" s="174"/>
      <c r="AE39" s="93"/>
      <c r="AF39" s="93">
        <f t="shared" si="1"/>
        <v>8511.5400000000009</v>
      </c>
      <c r="AG39" s="93"/>
      <c r="AH39" s="93"/>
      <c r="AI39" s="13"/>
      <c r="AJ39" s="13"/>
    </row>
    <row r="40" spans="1:36" ht="28.5">
      <c r="A40" s="3"/>
      <c r="B40" s="71" t="s">
        <v>84</v>
      </c>
      <c r="C40" s="72" t="s">
        <v>85</v>
      </c>
      <c r="D40" s="71" t="s">
        <v>36</v>
      </c>
      <c r="E40" s="71" t="s">
        <v>86</v>
      </c>
      <c r="F40" s="73" t="s">
        <v>51</v>
      </c>
      <c r="G40" s="74">
        <v>65.03</v>
      </c>
      <c r="H40" s="75">
        <v>210.04</v>
      </c>
      <c r="I40" s="75">
        <v>53.3</v>
      </c>
      <c r="J40" s="75">
        <v>200.44</v>
      </c>
      <c r="K40" s="75">
        <v>253.74</v>
      </c>
      <c r="L40" s="75">
        <v>3466.0990000000002</v>
      </c>
      <c r="M40" s="75">
        <v>13034.611000000001</v>
      </c>
      <c r="N40" s="75">
        <v>16500.71</v>
      </c>
      <c r="O40" s="76">
        <v>5.1668196584857863E-3</v>
      </c>
      <c r="P40" s="13"/>
      <c r="Q40" s="91">
        <f>N40</f>
        <v>16500.71</v>
      </c>
      <c r="R40" s="91"/>
      <c r="S40" s="91"/>
      <c r="T40" s="91"/>
      <c r="U40" s="91"/>
      <c r="V40" s="91"/>
      <c r="W40" s="114"/>
      <c r="X40" s="91"/>
      <c r="Y40" s="136"/>
      <c r="Z40" s="166"/>
      <c r="AA40" s="210"/>
      <c r="AB40" s="91"/>
      <c r="AC40" s="91"/>
      <c r="AD40" s="174"/>
      <c r="AE40" s="93"/>
      <c r="AF40" s="93">
        <f t="shared" si="1"/>
        <v>16500.71</v>
      </c>
      <c r="AG40" s="93"/>
      <c r="AH40" s="93"/>
      <c r="AI40" s="13"/>
      <c r="AJ40" s="13"/>
    </row>
    <row r="41" spans="1:36" ht="28.5">
      <c r="A41" s="3"/>
      <c r="B41" s="71" t="s">
        <v>87</v>
      </c>
      <c r="C41" s="72" t="s">
        <v>88</v>
      </c>
      <c r="D41" s="71" t="s">
        <v>36</v>
      </c>
      <c r="E41" s="71" t="s">
        <v>89</v>
      </c>
      <c r="F41" s="73" t="s">
        <v>25</v>
      </c>
      <c r="G41" s="74">
        <v>607.20000000000005</v>
      </c>
      <c r="H41" s="75">
        <v>76.05</v>
      </c>
      <c r="I41" s="75">
        <v>48.96</v>
      </c>
      <c r="J41" s="75">
        <v>42.91</v>
      </c>
      <c r="K41" s="75">
        <v>91.87</v>
      </c>
      <c r="L41" s="75">
        <v>29728.511999999999</v>
      </c>
      <c r="M41" s="75">
        <v>26054.948</v>
      </c>
      <c r="N41" s="75">
        <v>55783.46</v>
      </c>
      <c r="O41" s="76">
        <v>1.7467313694159558E-2</v>
      </c>
      <c r="P41" s="13"/>
      <c r="Q41" s="91">
        <f>N41*0.2</f>
        <v>11156.692000000001</v>
      </c>
      <c r="R41" s="91">
        <f>N41*0.7</f>
        <v>39048.421999999999</v>
      </c>
      <c r="S41" s="91">
        <f>N41*0.1</f>
        <v>5578.3460000000005</v>
      </c>
      <c r="T41" s="91"/>
      <c r="U41" s="91"/>
      <c r="V41" s="91"/>
      <c r="W41" s="114"/>
      <c r="X41" s="91"/>
      <c r="Y41" s="136"/>
      <c r="Z41" s="166"/>
      <c r="AA41" s="210"/>
      <c r="AB41" s="91"/>
      <c r="AC41" s="91"/>
      <c r="AD41" s="174"/>
      <c r="AE41" s="93"/>
      <c r="AF41" s="93">
        <f t="shared" si="1"/>
        <v>55783.46</v>
      </c>
      <c r="AG41" s="93"/>
      <c r="AH41" s="93"/>
      <c r="AI41" s="13"/>
      <c r="AJ41" s="13"/>
    </row>
    <row r="42" spans="1:36">
      <c r="A42" s="3"/>
      <c r="B42" s="71" t="s">
        <v>90</v>
      </c>
      <c r="C42" s="72" t="s">
        <v>91</v>
      </c>
      <c r="D42" s="71" t="s">
        <v>36</v>
      </c>
      <c r="E42" s="71" t="s">
        <v>92</v>
      </c>
      <c r="F42" s="73" t="s">
        <v>93</v>
      </c>
      <c r="G42" s="74">
        <v>708.8</v>
      </c>
      <c r="H42" s="75">
        <v>19.79</v>
      </c>
      <c r="I42" s="75">
        <v>10.29</v>
      </c>
      <c r="J42" s="75">
        <v>13.61</v>
      </c>
      <c r="K42" s="75">
        <v>23.9</v>
      </c>
      <c r="L42" s="75">
        <v>7293.5519999999997</v>
      </c>
      <c r="M42" s="75">
        <v>9646.768</v>
      </c>
      <c r="N42" s="75">
        <v>16940.32</v>
      </c>
      <c r="O42" s="76">
        <v>5.3044734679319827E-3</v>
      </c>
      <c r="P42" s="13"/>
      <c r="Q42" s="91">
        <f t="shared" ref="Q42:Q47" si="7">N42*0.2</f>
        <v>3388.0640000000003</v>
      </c>
      <c r="R42" s="91">
        <f t="shared" ref="R42:R47" si="8">N42*0.7</f>
        <v>11858.223999999998</v>
      </c>
      <c r="S42" s="91">
        <f t="shared" ref="S42:S47" si="9">N42*0.1</f>
        <v>1694.0320000000002</v>
      </c>
      <c r="T42" s="91"/>
      <c r="U42" s="91"/>
      <c r="V42" s="91"/>
      <c r="W42" s="114"/>
      <c r="X42" s="91"/>
      <c r="Y42" s="136"/>
      <c r="Z42" s="166"/>
      <c r="AA42" s="210"/>
      <c r="AB42" s="91"/>
      <c r="AC42" s="91"/>
      <c r="AD42" s="174"/>
      <c r="AE42" s="93"/>
      <c r="AF42" s="93"/>
      <c r="AG42" s="93"/>
      <c r="AH42" s="93"/>
      <c r="AI42" s="13"/>
      <c r="AJ42" s="13"/>
    </row>
    <row r="43" spans="1:36">
      <c r="A43" s="3"/>
      <c r="B43" s="71" t="s">
        <v>94</v>
      </c>
      <c r="C43" s="72" t="s">
        <v>95</v>
      </c>
      <c r="D43" s="71" t="s">
        <v>36</v>
      </c>
      <c r="E43" s="71" t="s">
        <v>96</v>
      </c>
      <c r="F43" s="73" t="s">
        <v>93</v>
      </c>
      <c r="G43" s="74">
        <v>3.5</v>
      </c>
      <c r="H43" s="75">
        <v>17.73</v>
      </c>
      <c r="I43" s="75">
        <v>7.56</v>
      </c>
      <c r="J43" s="75">
        <v>13.85</v>
      </c>
      <c r="K43" s="75">
        <v>21.41</v>
      </c>
      <c r="L43" s="75">
        <v>26.46</v>
      </c>
      <c r="M43" s="75">
        <v>48.47</v>
      </c>
      <c r="N43" s="75">
        <v>74.930000000000007</v>
      </c>
      <c r="O43" s="76">
        <v>2.3462614457822724E-5</v>
      </c>
      <c r="P43" s="13"/>
      <c r="Q43" s="91">
        <f t="shared" si="7"/>
        <v>14.986000000000002</v>
      </c>
      <c r="R43" s="91">
        <f t="shared" si="8"/>
        <v>52.451000000000001</v>
      </c>
      <c r="S43" s="91">
        <f t="shared" si="9"/>
        <v>7.4930000000000012</v>
      </c>
      <c r="T43" s="91"/>
      <c r="U43" s="91"/>
      <c r="V43" s="91"/>
      <c r="W43" s="114"/>
      <c r="X43" s="91"/>
      <c r="Y43" s="136"/>
      <c r="Z43" s="166"/>
      <c r="AA43" s="210"/>
      <c r="AB43" s="91"/>
      <c r="AC43" s="91"/>
      <c r="AD43" s="174"/>
      <c r="AE43" s="93"/>
      <c r="AF43" s="93"/>
      <c r="AG43" s="93"/>
      <c r="AH43" s="93"/>
      <c r="AI43" s="13"/>
      <c r="AJ43" s="13"/>
    </row>
    <row r="44" spans="1:36">
      <c r="A44" s="3"/>
      <c r="B44" s="71" t="s">
        <v>97</v>
      </c>
      <c r="C44" s="72" t="s">
        <v>98</v>
      </c>
      <c r="D44" s="71" t="s">
        <v>36</v>
      </c>
      <c r="E44" s="71" t="s">
        <v>99</v>
      </c>
      <c r="F44" s="73" t="s">
        <v>93</v>
      </c>
      <c r="G44" s="74">
        <v>1554.8</v>
      </c>
      <c r="H44" s="75">
        <v>15.89</v>
      </c>
      <c r="I44" s="75">
        <v>5.55</v>
      </c>
      <c r="J44" s="75">
        <v>13.64</v>
      </c>
      <c r="K44" s="75">
        <v>19.190000000000001</v>
      </c>
      <c r="L44" s="75">
        <v>8629.14</v>
      </c>
      <c r="M44" s="75">
        <v>21207.47</v>
      </c>
      <c r="N44" s="75">
        <v>29836.61</v>
      </c>
      <c r="O44" s="76">
        <v>9.3426515035155214E-3</v>
      </c>
      <c r="P44" s="13"/>
      <c r="Q44" s="91">
        <f t="shared" si="7"/>
        <v>5967.3220000000001</v>
      </c>
      <c r="R44" s="91">
        <f t="shared" si="8"/>
        <v>20885.627</v>
      </c>
      <c r="S44" s="91">
        <f t="shared" si="9"/>
        <v>2983.6610000000001</v>
      </c>
      <c r="T44" s="91"/>
      <c r="U44" s="91"/>
      <c r="V44" s="91"/>
      <c r="W44" s="114"/>
      <c r="X44" s="91"/>
      <c r="Y44" s="136"/>
      <c r="Z44" s="166"/>
      <c r="AA44" s="210"/>
      <c r="AB44" s="91"/>
      <c r="AC44" s="91"/>
      <c r="AD44" s="174"/>
      <c r="AE44" s="93"/>
      <c r="AF44" s="93"/>
      <c r="AG44" s="93"/>
      <c r="AH44" s="93"/>
      <c r="AI44" s="13"/>
      <c r="AJ44" s="13"/>
    </row>
    <row r="45" spans="1:36">
      <c r="A45" s="3"/>
      <c r="B45" s="71" t="s">
        <v>100</v>
      </c>
      <c r="C45" s="72" t="s">
        <v>101</v>
      </c>
      <c r="D45" s="71" t="s">
        <v>36</v>
      </c>
      <c r="E45" s="71" t="s">
        <v>102</v>
      </c>
      <c r="F45" s="73" t="s">
        <v>93</v>
      </c>
      <c r="G45" s="74">
        <v>1466.8</v>
      </c>
      <c r="H45" s="75">
        <v>13.86</v>
      </c>
      <c r="I45" s="75">
        <v>4.17</v>
      </c>
      <c r="J45" s="75">
        <v>12.57</v>
      </c>
      <c r="K45" s="75">
        <v>16.739999999999998</v>
      </c>
      <c r="L45" s="75">
        <v>6116.5559999999996</v>
      </c>
      <c r="M45" s="75">
        <v>18437.673999999999</v>
      </c>
      <c r="N45" s="75">
        <v>24554.23</v>
      </c>
      <c r="O45" s="76">
        <v>7.6885951127546306E-3</v>
      </c>
      <c r="P45" s="13"/>
      <c r="Q45" s="91">
        <f t="shared" si="7"/>
        <v>4910.8460000000005</v>
      </c>
      <c r="R45" s="91">
        <f t="shared" si="8"/>
        <v>17187.960999999999</v>
      </c>
      <c r="S45" s="91">
        <f t="shared" si="9"/>
        <v>2455.4230000000002</v>
      </c>
      <c r="T45" s="91"/>
      <c r="U45" s="91"/>
      <c r="V45" s="91"/>
      <c r="W45" s="114"/>
      <c r="X45" s="91"/>
      <c r="Y45" s="136"/>
      <c r="Z45" s="166"/>
      <c r="AA45" s="210"/>
      <c r="AB45" s="91"/>
      <c r="AC45" s="91"/>
      <c r="AD45" s="174"/>
      <c r="AE45" s="93"/>
      <c r="AF45" s="93"/>
      <c r="AG45" s="93"/>
      <c r="AH45" s="93"/>
      <c r="AI45" s="13"/>
      <c r="AJ45" s="13"/>
    </row>
    <row r="46" spans="1:36" ht="28.5">
      <c r="A46" s="3"/>
      <c r="B46" s="71" t="s">
        <v>103</v>
      </c>
      <c r="C46" s="72" t="s">
        <v>104</v>
      </c>
      <c r="D46" s="71" t="s">
        <v>36</v>
      </c>
      <c r="E46" s="71" t="s">
        <v>105</v>
      </c>
      <c r="F46" s="73" t="s">
        <v>93</v>
      </c>
      <c r="G46" s="74">
        <v>687.2</v>
      </c>
      <c r="H46" s="75">
        <v>10.65</v>
      </c>
      <c r="I46" s="75">
        <v>2.31</v>
      </c>
      <c r="J46" s="75">
        <v>10.55</v>
      </c>
      <c r="K46" s="75">
        <v>12.86</v>
      </c>
      <c r="L46" s="75">
        <v>1587.432</v>
      </c>
      <c r="M46" s="75">
        <v>7249.9579999999996</v>
      </c>
      <c r="N46" s="75">
        <v>8837.39</v>
      </c>
      <c r="O46" s="76">
        <v>2.7672264030884552E-3</v>
      </c>
      <c r="P46" s="13"/>
      <c r="Q46" s="91">
        <f t="shared" si="7"/>
        <v>1767.4780000000001</v>
      </c>
      <c r="R46" s="91">
        <f t="shared" si="8"/>
        <v>6186.1729999999989</v>
      </c>
      <c r="S46" s="91">
        <f t="shared" si="9"/>
        <v>883.73900000000003</v>
      </c>
      <c r="T46" s="91"/>
      <c r="U46" s="91"/>
      <c r="V46" s="91"/>
      <c r="W46" s="114"/>
      <c r="X46" s="91"/>
      <c r="Y46" s="136"/>
      <c r="Z46" s="166"/>
      <c r="AA46" s="210"/>
      <c r="AB46" s="91"/>
      <c r="AC46" s="91"/>
      <c r="AD46" s="174"/>
      <c r="AE46" s="93"/>
      <c r="AF46" s="93"/>
      <c r="AG46" s="93"/>
      <c r="AH46" s="93"/>
      <c r="AI46" s="13"/>
      <c r="AJ46" s="13"/>
    </row>
    <row r="47" spans="1:36" ht="28.5">
      <c r="A47" s="3"/>
      <c r="B47" s="71" t="s">
        <v>106</v>
      </c>
      <c r="C47" s="72" t="s">
        <v>107</v>
      </c>
      <c r="D47" s="71" t="s">
        <v>36</v>
      </c>
      <c r="E47" s="71" t="s">
        <v>108</v>
      </c>
      <c r="F47" s="73" t="s">
        <v>93</v>
      </c>
      <c r="G47" s="74">
        <v>86.9</v>
      </c>
      <c r="H47" s="75">
        <v>10</v>
      </c>
      <c r="I47" s="75">
        <v>1.72</v>
      </c>
      <c r="J47" s="75">
        <v>10.36</v>
      </c>
      <c r="K47" s="75">
        <v>12.08</v>
      </c>
      <c r="L47" s="75">
        <v>149.46799999999999</v>
      </c>
      <c r="M47" s="75">
        <v>900.28200000000004</v>
      </c>
      <c r="N47" s="75">
        <v>1049.75</v>
      </c>
      <c r="O47" s="76">
        <v>3.2870518520084619E-4</v>
      </c>
      <c r="P47" s="13"/>
      <c r="Q47" s="91">
        <f t="shared" si="7"/>
        <v>209.95000000000002</v>
      </c>
      <c r="R47" s="91">
        <f t="shared" si="8"/>
        <v>734.82499999999993</v>
      </c>
      <c r="S47" s="91">
        <f t="shared" si="9"/>
        <v>104.97500000000001</v>
      </c>
      <c r="T47" s="91"/>
      <c r="U47" s="91"/>
      <c r="V47" s="91"/>
      <c r="W47" s="114"/>
      <c r="X47" s="91"/>
      <c r="Y47" s="136"/>
      <c r="Z47" s="166"/>
      <c r="AA47" s="210"/>
      <c r="AB47" s="91"/>
      <c r="AC47" s="91"/>
      <c r="AD47" s="174"/>
      <c r="AE47" s="93"/>
      <c r="AF47" s="93"/>
      <c r="AG47" s="93"/>
      <c r="AH47" s="97"/>
      <c r="AI47" s="13"/>
      <c r="AJ47" s="13"/>
    </row>
    <row r="48" spans="1:36" ht="28.5">
      <c r="A48" s="3"/>
      <c r="B48" s="71" t="s">
        <v>109</v>
      </c>
      <c r="C48" s="72" t="s">
        <v>110</v>
      </c>
      <c r="D48" s="71" t="s">
        <v>36</v>
      </c>
      <c r="E48" s="71" t="s">
        <v>111</v>
      </c>
      <c r="F48" s="73" t="s">
        <v>51</v>
      </c>
      <c r="G48" s="74">
        <v>84.5</v>
      </c>
      <c r="H48" s="75">
        <v>796.47</v>
      </c>
      <c r="I48" s="75">
        <v>17.7</v>
      </c>
      <c r="J48" s="75">
        <v>944.51</v>
      </c>
      <c r="K48" s="75">
        <v>962.21</v>
      </c>
      <c r="L48" s="75">
        <v>1495.65</v>
      </c>
      <c r="M48" s="75">
        <v>79811.09</v>
      </c>
      <c r="N48" s="75">
        <v>81306.740000000005</v>
      </c>
      <c r="O48" s="76">
        <v>2.5459344634224387E-2</v>
      </c>
      <c r="P48" s="13"/>
      <c r="Q48" s="91"/>
      <c r="R48" s="91">
        <f>N48/2</f>
        <v>40653.370000000003</v>
      </c>
      <c r="S48" s="91">
        <f>R48</f>
        <v>40653.370000000003</v>
      </c>
      <c r="T48" s="91"/>
      <c r="U48" s="91"/>
      <c r="V48" s="91"/>
      <c r="W48" s="114"/>
      <c r="X48" s="91"/>
      <c r="Y48" s="136"/>
      <c r="Z48" s="166"/>
      <c r="AA48" s="210"/>
      <c r="AB48" s="91"/>
      <c r="AC48" s="91"/>
      <c r="AD48" s="174"/>
      <c r="AE48" s="93"/>
      <c r="AF48" s="93"/>
      <c r="AG48" s="93"/>
      <c r="AH48" s="97"/>
      <c r="AI48" s="13"/>
      <c r="AJ48" s="13"/>
    </row>
    <row r="49" spans="1:36">
      <c r="A49" s="3"/>
      <c r="B49" s="71" t="s">
        <v>112</v>
      </c>
      <c r="C49" s="72" t="s">
        <v>113</v>
      </c>
      <c r="D49" s="71" t="s">
        <v>36</v>
      </c>
      <c r="E49" s="71" t="s">
        <v>114</v>
      </c>
      <c r="F49" s="73" t="s">
        <v>51</v>
      </c>
      <c r="G49" s="74">
        <v>355.64</v>
      </c>
      <c r="H49" s="75">
        <v>1.41</v>
      </c>
      <c r="I49" s="75">
        <v>0.42</v>
      </c>
      <c r="J49" s="75">
        <v>1.28</v>
      </c>
      <c r="K49" s="75">
        <v>1.7</v>
      </c>
      <c r="L49" s="75">
        <v>149.36879999999999</v>
      </c>
      <c r="M49" s="75">
        <v>455.21120000000002</v>
      </c>
      <c r="N49" s="75">
        <v>604.58000000000004</v>
      </c>
      <c r="O49" s="76">
        <v>1.8931038901522036E-4</v>
      </c>
      <c r="P49" s="13"/>
      <c r="Q49" s="91"/>
      <c r="R49" s="91"/>
      <c r="S49" s="91">
        <f>N49</f>
        <v>604.58000000000004</v>
      </c>
      <c r="T49" s="91"/>
      <c r="U49" s="91"/>
      <c r="V49" s="91"/>
      <c r="W49" s="114"/>
      <c r="X49" s="91"/>
      <c r="Y49" s="136"/>
      <c r="Z49" s="166"/>
      <c r="AA49" s="210"/>
      <c r="AB49" s="91"/>
      <c r="AC49" s="91"/>
      <c r="AD49" s="174"/>
      <c r="AE49" s="93"/>
      <c r="AF49" s="93"/>
      <c r="AG49" s="93"/>
      <c r="AH49" s="97"/>
      <c r="AI49" s="13"/>
      <c r="AJ49" s="13"/>
    </row>
    <row r="50" spans="1:36">
      <c r="A50" s="3"/>
      <c r="B50" s="71" t="s">
        <v>115</v>
      </c>
      <c r="C50" s="72" t="s">
        <v>116</v>
      </c>
      <c r="D50" s="71" t="s">
        <v>36</v>
      </c>
      <c r="E50" s="71" t="s">
        <v>117</v>
      </c>
      <c r="F50" s="73" t="s">
        <v>51</v>
      </c>
      <c r="G50" s="74">
        <v>458.17</v>
      </c>
      <c r="H50" s="75">
        <v>25.98</v>
      </c>
      <c r="I50" s="75">
        <v>20.88</v>
      </c>
      <c r="J50" s="75">
        <v>10.5</v>
      </c>
      <c r="K50" s="75">
        <v>31.38</v>
      </c>
      <c r="L50" s="75">
        <v>9566.5895999999993</v>
      </c>
      <c r="M50" s="75">
        <v>4810.7803999999996</v>
      </c>
      <c r="N50" s="75">
        <v>14377.37</v>
      </c>
      <c r="O50" s="76">
        <v>4.501944337748121E-3</v>
      </c>
      <c r="P50" s="13"/>
      <c r="Q50" s="91"/>
      <c r="R50" s="91"/>
      <c r="S50" s="91">
        <f>N50</f>
        <v>14377.37</v>
      </c>
      <c r="T50" s="91"/>
      <c r="U50" s="91"/>
      <c r="V50" s="91"/>
      <c r="W50" s="114"/>
      <c r="X50" s="91"/>
      <c r="Y50" s="136"/>
      <c r="Z50" s="166"/>
      <c r="AA50" s="210"/>
      <c r="AB50" s="91"/>
      <c r="AC50" s="91"/>
      <c r="AD50" s="174"/>
      <c r="AE50" s="93"/>
      <c r="AF50" s="93"/>
      <c r="AG50" s="93"/>
      <c r="AH50" s="97"/>
      <c r="AI50" s="13"/>
      <c r="AJ50" s="13"/>
    </row>
    <row r="51" spans="1:36">
      <c r="A51" s="3"/>
      <c r="B51" s="71" t="s">
        <v>118</v>
      </c>
      <c r="C51" s="72" t="s">
        <v>119</v>
      </c>
      <c r="D51" s="71" t="s">
        <v>36</v>
      </c>
      <c r="E51" s="71" t="s">
        <v>120</v>
      </c>
      <c r="F51" s="73" t="s">
        <v>25</v>
      </c>
      <c r="G51" s="74">
        <v>607.20000000000005</v>
      </c>
      <c r="H51" s="75">
        <v>41.28</v>
      </c>
      <c r="I51" s="75">
        <v>13.57</v>
      </c>
      <c r="J51" s="75">
        <v>36.299999999999997</v>
      </c>
      <c r="K51" s="75">
        <v>49.87</v>
      </c>
      <c r="L51" s="75">
        <v>8239.7039999999997</v>
      </c>
      <c r="M51" s="75">
        <v>22041.356</v>
      </c>
      <c r="N51" s="75">
        <v>30281.06</v>
      </c>
      <c r="O51" s="76">
        <v>9.4818208481809337E-3</v>
      </c>
      <c r="P51" s="13"/>
      <c r="Q51" s="91"/>
      <c r="R51" s="91"/>
      <c r="S51" s="91">
        <f>N51</f>
        <v>30281.06</v>
      </c>
      <c r="T51" s="91"/>
      <c r="U51" s="91"/>
      <c r="V51" s="91"/>
      <c r="W51" s="114"/>
      <c r="X51" s="91"/>
      <c r="Y51" s="136"/>
      <c r="Z51" s="166"/>
      <c r="AA51" s="210"/>
      <c r="AB51" s="91"/>
      <c r="AC51" s="91"/>
      <c r="AD51" s="174"/>
      <c r="AE51" s="93"/>
      <c r="AF51" s="93"/>
      <c r="AG51" s="93"/>
      <c r="AH51" s="97"/>
      <c r="AI51" s="13"/>
      <c r="AJ51" s="13"/>
    </row>
    <row r="52" spans="1:36">
      <c r="A52" s="3"/>
      <c r="B52" s="71" t="s">
        <v>121</v>
      </c>
      <c r="C52" s="72" t="s">
        <v>122</v>
      </c>
      <c r="D52" s="71" t="s">
        <v>32</v>
      </c>
      <c r="E52" s="71" t="s">
        <v>123</v>
      </c>
      <c r="F52" s="73" t="s">
        <v>51</v>
      </c>
      <c r="G52" s="74">
        <v>84.5</v>
      </c>
      <c r="H52" s="75">
        <v>94.47</v>
      </c>
      <c r="I52" s="75">
        <v>2.97</v>
      </c>
      <c r="J52" s="75">
        <v>111.15</v>
      </c>
      <c r="K52" s="75">
        <v>114.12</v>
      </c>
      <c r="L52" s="75">
        <v>250.965</v>
      </c>
      <c r="M52" s="75">
        <v>9392.1749999999993</v>
      </c>
      <c r="N52" s="75">
        <v>9643.14</v>
      </c>
      <c r="O52" s="76">
        <v>3.0195285731056802E-3</v>
      </c>
      <c r="P52" s="13"/>
      <c r="Q52" s="91"/>
      <c r="R52" s="91"/>
      <c r="S52" s="91"/>
      <c r="T52" s="91"/>
      <c r="U52" s="91"/>
      <c r="V52" s="91"/>
      <c r="W52" s="114"/>
      <c r="X52" s="91"/>
      <c r="Y52" s="136"/>
      <c r="Z52" s="166"/>
      <c r="AA52" s="210"/>
      <c r="AB52" s="91"/>
      <c r="AC52" s="91"/>
      <c r="AD52" s="174"/>
      <c r="AE52" s="93"/>
      <c r="AF52" s="93"/>
      <c r="AG52" s="93"/>
      <c r="AH52" s="97"/>
      <c r="AI52" s="13"/>
      <c r="AJ52" s="13"/>
    </row>
    <row r="53" spans="1:36" s="116" customFormat="1">
      <c r="A53" s="106"/>
      <c r="B53" s="107">
        <v>3</v>
      </c>
      <c r="C53" s="108"/>
      <c r="D53" s="108"/>
      <c r="E53" s="108" t="s">
        <v>124</v>
      </c>
      <c r="F53" s="108"/>
      <c r="G53" s="109"/>
      <c r="H53" s="110"/>
      <c r="I53" s="108"/>
      <c r="J53" s="108"/>
      <c r="K53" s="108"/>
      <c r="L53" s="108"/>
      <c r="M53" s="108"/>
      <c r="N53" s="111">
        <v>412834</v>
      </c>
      <c r="O53" s="112">
        <v>0.12926951791112753</v>
      </c>
      <c r="P53" s="113"/>
      <c r="Q53" s="114">
        <f>SUM(Q37:Q52)</f>
        <v>68080.687999999995</v>
      </c>
      <c r="R53" s="114">
        <f t="shared" ref="R53:S53" si="10">SUM(R37:R52)</f>
        <v>136607.05299999999</v>
      </c>
      <c r="S53" s="114">
        <f t="shared" si="10"/>
        <v>99624.048999999999</v>
      </c>
      <c r="T53" s="114"/>
      <c r="U53" s="114"/>
      <c r="V53" s="114"/>
      <c r="W53" s="114"/>
      <c r="X53" s="114"/>
      <c r="Y53" s="136"/>
      <c r="Z53" s="166"/>
      <c r="AA53" s="210"/>
      <c r="AB53" s="114"/>
      <c r="AC53" s="114"/>
      <c r="AD53" s="174"/>
      <c r="AE53" s="115"/>
      <c r="AF53" s="115"/>
      <c r="AG53" s="115"/>
      <c r="AH53" s="117"/>
      <c r="AI53" s="113"/>
      <c r="AJ53" s="113"/>
    </row>
    <row r="54" spans="1:36" ht="15.75">
      <c r="A54" s="77"/>
      <c r="B54" s="64" t="s">
        <v>125</v>
      </c>
      <c r="C54" s="64"/>
      <c r="D54" s="64"/>
      <c r="E54" s="64" t="s">
        <v>126</v>
      </c>
      <c r="F54" s="64"/>
      <c r="G54" s="65"/>
      <c r="H54" s="66"/>
      <c r="I54" s="64"/>
      <c r="J54" s="64"/>
      <c r="K54" s="64"/>
      <c r="L54" s="64"/>
      <c r="M54" s="64"/>
      <c r="N54" s="67">
        <v>76135.62</v>
      </c>
      <c r="O54" s="68">
        <v>2.384012676587878E-2</v>
      </c>
      <c r="P54" s="13"/>
      <c r="Q54" s="91"/>
      <c r="R54" s="102"/>
      <c r="S54" s="102"/>
      <c r="T54" s="102"/>
      <c r="U54" s="102"/>
      <c r="V54" s="102"/>
      <c r="W54" s="162"/>
      <c r="X54" s="102"/>
      <c r="Y54" s="139"/>
      <c r="Z54" s="169"/>
      <c r="AA54" s="213"/>
      <c r="AB54" s="102"/>
      <c r="AC54" s="102"/>
      <c r="AD54" s="177"/>
      <c r="AE54" s="98"/>
      <c r="AF54" s="98"/>
      <c r="AG54" s="98"/>
      <c r="AH54" s="99"/>
      <c r="AI54" s="13"/>
      <c r="AJ54" s="13"/>
    </row>
    <row r="55" spans="1:36" ht="28.5">
      <c r="A55" s="3"/>
      <c r="B55" s="71" t="s">
        <v>127</v>
      </c>
      <c r="C55" s="72" t="s">
        <v>128</v>
      </c>
      <c r="D55" s="71" t="s">
        <v>36</v>
      </c>
      <c r="E55" s="71" t="s">
        <v>129</v>
      </c>
      <c r="F55" s="73" t="s">
        <v>25</v>
      </c>
      <c r="G55" s="74">
        <v>344.2</v>
      </c>
      <c r="H55" s="75">
        <v>71.02</v>
      </c>
      <c r="I55" s="75">
        <v>31.54</v>
      </c>
      <c r="J55" s="75">
        <v>54.25</v>
      </c>
      <c r="K55" s="75">
        <v>85.79</v>
      </c>
      <c r="L55" s="75">
        <v>10856.067999999999</v>
      </c>
      <c r="M55" s="75">
        <v>18672.842000000001</v>
      </c>
      <c r="N55" s="75">
        <v>29528.91</v>
      </c>
      <c r="O55" s="76">
        <v>9.2463022913351935E-3</v>
      </c>
      <c r="P55" s="13"/>
      <c r="Q55" s="91"/>
      <c r="R55" s="91"/>
      <c r="S55" s="91">
        <f>N55/2</f>
        <v>14764.455</v>
      </c>
      <c r="T55" s="91">
        <f>S55</f>
        <v>14764.455</v>
      </c>
      <c r="U55" s="91"/>
      <c r="V55" s="91"/>
      <c r="W55" s="114"/>
      <c r="X55" s="91"/>
      <c r="Y55" s="136"/>
      <c r="Z55" s="166"/>
      <c r="AA55" s="210"/>
      <c r="AB55" s="91"/>
      <c r="AC55" s="91"/>
      <c r="AD55" s="174"/>
      <c r="AE55" s="93"/>
      <c r="AF55" s="93"/>
      <c r="AG55" s="93"/>
      <c r="AH55" s="97"/>
      <c r="AI55" s="13"/>
      <c r="AJ55" s="13"/>
    </row>
    <row r="56" spans="1:36" ht="27.6" customHeight="1">
      <c r="A56" s="3"/>
      <c r="B56" s="71" t="s">
        <v>130</v>
      </c>
      <c r="C56" s="72" t="s">
        <v>131</v>
      </c>
      <c r="D56" s="71" t="s">
        <v>36</v>
      </c>
      <c r="E56" s="71" t="s">
        <v>132</v>
      </c>
      <c r="F56" s="73" t="s">
        <v>93</v>
      </c>
      <c r="G56" s="74">
        <v>856.2</v>
      </c>
      <c r="H56" s="75">
        <v>10.88</v>
      </c>
      <c r="I56" s="75">
        <v>1.38</v>
      </c>
      <c r="J56" s="75">
        <v>11.76</v>
      </c>
      <c r="K56" s="75">
        <v>13.14</v>
      </c>
      <c r="L56" s="75">
        <v>1181.556</v>
      </c>
      <c r="M56" s="75">
        <v>10068.904</v>
      </c>
      <c r="N56" s="75">
        <v>11250.46</v>
      </c>
      <c r="O56" s="76">
        <v>3.5228240418144433E-3</v>
      </c>
      <c r="P56" s="13"/>
      <c r="Q56" s="91"/>
      <c r="R56" s="91"/>
      <c r="S56" s="91">
        <f>N56/2</f>
        <v>5625.23</v>
      </c>
      <c r="T56" s="91">
        <f>S56</f>
        <v>5625.23</v>
      </c>
      <c r="U56" s="91"/>
      <c r="V56" s="91"/>
      <c r="W56" s="114"/>
      <c r="X56" s="91"/>
      <c r="Y56" s="136"/>
      <c r="Z56" s="166"/>
      <c r="AA56" s="210"/>
      <c r="AB56" s="91"/>
      <c r="AC56" s="91"/>
      <c r="AD56" s="174"/>
      <c r="AE56" s="93"/>
      <c r="AF56" s="93"/>
      <c r="AG56" s="93"/>
      <c r="AH56" s="97"/>
      <c r="AI56" s="13"/>
      <c r="AJ56" s="13"/>
    </row>
    <row r="57" spans="1:36" ht="28.5">
      <c r="A57" s="3"/>
      <c r="B57" s="71" t="s">
        <v>133</v>
      </c>
      <c r="C57" s="72" t="s">
        <v>134</v>
      </c>
      <c r="D57" s="71" t="s">
        <v>36</v>
      </c>
      <c r="E57" s="71" t="s">
        <v>135</v>
      </c>
      <c r="F57" s="73" t="s">
        <v>93</v>
      </c>
      <c r="G57" s="74">
        <v>85.6</v>
      </c>
      <c r="H57" s="75">
        <v>9.1199999999999992</v>
      </c>
      <c r="I57" s="75">
        <v>0.87</v>
      </c>
      <c r="J57" s="75">
        <v>10.14</v>
      </c>
      <c r="K57" s="75">
        <v>11.01</v>
      </c>
      <c r="L57" s="75">
        <v>74.471999999999994</v>
      </c>
      <c r="M57" s="75">
        <v>867.97799999999995</v>
      </c>
      <c r="N57" s="75">
        <v>942.45</v>
      </c>
      <c r="O57" s="76">
        <v>2.951066461467373E-4</v>
      </c>
      <c r="P57" s="13"/>
      <c r="Q57" s="91"/>
      <c r="R57" s="91"/>
      <c r="S57" s="91">
        <f t="shared" ref="S57:S59" si="11">N57/2</f>
        <v>471.22500000000002</v>
      </c>
      <c r="T57" s="91">
        <f t="shared" ref="T57:T59" si="12">S57</f>
        <v>471.22500000000002</v>
      </c>
      <c r="U57" s="91"/>
      <c r="V57" s="91"/>
      <c r="W57" s="114"/>
      <c r="X57" s="91"/>
      <c r="Y57" s="136"/>
      <c r="Z57" s="166"/>
      <c r="AA57" s="210"/>
      <c r="AB57" s="91"/>
      <c r="AC57" s="91"/>
      <c r="AD57" s="174"/>
      <c r="AE57" s="93"/>
      <c r="AF57" s="93"/>
      <c r="AG57" s="93"/>
      <c r="AH57" s="97"/>
      <c r="AI57" s="13"/>
      <c r="AJ57" s="13"/>
    </row>
    <row r="58" spans="1:36" ht="28.5">
      <c r="A58" s="3"/>
      <c r="B58" s="71" t="s">
        <v>136</v>
      </c>
      <c r="C58" s="72" t="s">
        <v>137</v>
      </c>
      <c r="D58" s="71" t="s">
        <v>36</v>
      </c>
      <c r="E58" s="71" t="s">
        <v>138</v>
      </c>
      <c r="F58" s="73" t="s">
        <v>93</v>
      </c>
      <c r="G58" s="74">
        <v>343.7</v>
      </c>
      <c r="H58" s="75">
        <v>8.82</v>
      </c>
      <c r="I58" s="75">
        <v>0.62</v>
      </c>
      <c r="J58" s="75">
        <v>10.029999999999999</v>
      </c>
      <c r="K58" s="75">
        <v>10.65</v>
      </c>
      <c r="L58" s="75">
        <v>213.09399999999999</v>
      </c>
      <c r="M58" s="75">
        <v>3447.306</v>
      </c>
      <c r="N58" s="75">
        <v>3660.4</v>
      </c>
      <c r="O58" s="76">
        <v>1.1461704785988829E-3</v>
      </c>
      <c r="P58" s="13"/>
      <c r="Q58" s="91"/>
      <c r="R58" s="91"/>
      <c r="S58" s="91">
        <f t="shared" si="11"/>
        <v>1830.2</v>
      </c>
      <c r="T58" s="91">
        <f t="shared" si="12"/>
        <v>1830.2</v>
      </c>
      <c r="U58" s="91"/>
      <c r="V58" s="91"/>
      <c r="W58" s="114"/>
      <c r="X58" s="91"/>
      <c r="Y58" s="136"/>
      <c r="Z58" s="166"/>
      <c r="AA58" s="210"/>
      <c r="AB58" s="91"/>
      <c r="AC58" s="91"/>
      <c r="AD58" s="174"/>
      <c r="AE58" s="93"/>
      <c r="AF58" s="93"/>
      <c r="AG58" s="93"/>
      <c r="AH58" s="97"/>
      <c r="AI58" s="13"/>
      <c r="AJ58" s="13"/>
    </row>
    <row r="59" spans="1:36" ht="28.5">
      <c r="A59" s="3"/>
      <c r="B59" s="71" t="s">
        <v>139</v>
      </c>
      <c r="C59" s="72" t="s">
        <v>140</v>
      </c>
      <c r="D59" s="71" t="s">
        <v>36</v>
      </c>
      <c r="E59" s="71" t="s">
        <v>141</v>
      </c>
      <c r="F59" s="73" t="s">
        <v>93</v>
      </c>
      <c r="G59" s="74">
        <v>496.3</v>
      </c>
      <c r="H59" s="75">
        <v>13.95</v>
      </c>
      <c r="I59" s="75">
        <v>4.87</v>
      </c>
      <c r="J59" s="75">
        <v>11.98</v>
      </c>
      <c r="K59" s="75">
        <v>16.850000000000001</v>
      </c>
      <c r="L59" s="75">
        <v>2416.9810000000002</v>
      </c>
      <c r="M59" s="75">
        <v>5945.6689999999999</v>
      </c>
      <c r="N59" s="75">
        <v>8362.65</v>
      </c>
      <c r="O59" s="76">
        <v>2.6185724382184867E-3</v>
      </c>
      <c r="P59" s="13"/>
      <c r="Q59" s="91"/>
      <c r="R59" s="91"/>
      <c r="S59" s="91">
        <f t="shared" si="11"/>
        <v>4181.3249999999998</v>
      </c>
      <c r="T59" s="91">
        <f t="shared" si="12"/>
        <v>4181.3249999999998</v>
      </c>
      <c r="U59" s="91"/>
      <c r="V59" s="91"/>
      <c r="W59" s="114"/>
      <c r="X59" s="91"/>
      <c r="Y59" s="136"/>
      <c r="Z59" s="166"/>
      <c r="AA59" s="210"/>
      <c r="AB59" s="91"/>
      <c r="AC59" s="91"/>
      <c r="AD59" s="174"/>
      <c r="AE59" s="93"/>
      <c r="AF59" s="93"/>
      <c r="AG59" s="93"/>
      <c r="AH59" s="97"/>
      <c r="AI59" s="13"/>
      <c r="AJ59" s="13"/>
    </row>
    <row r="60" spans="1:36" ht="28.5">
      <c r="A60" s="3"/>
      <c r="B60" s="71" t="s">
        <v>142</v>
      </c>
      <c r="C60" s="72" t="s">
        <v>143</v>
      </c>
      <c r="D60" s="71" t="s">
        <v>70</v>
      </c>
      <c r="E60" s="71" t="s">
        <v>144</v>
      </c>
      <c r="F60" s="73" t="s">
        <v>51</v>
      </c>
      <c r="G60" s="74">
        <v>22.3</v>
      </c>
      <c r="H60" s="75">
        <v>736.66</v>
      </c>
      <c r="I60" s="75">
        <v>35.46</v>
      </c>
      <c r="J60" s="75">
        <v>854.49</v>
      </c>
      <c r="K60" s="75">
        <v>889.95</v>
      </c>
      <c r="L60" s="75">
        <v>790.75800000000004</v>
      </c>
      <c r="M60" s="75">
        <v>19055.121999999999</v>
      </c>
      <c r="N60" s="75">
        <v>19845.88</v>
      </c>
      <c r="O60" s="76">
        <v>6.2142830777554359E-3</v>
      </c>
      <c r="P60" s="13"/>
      <c r="Q60" s="91"/>
      <c r="R60" s="91"/>
      <c r="S60" s="91">
        <f>N60*0.3</f>
        <v>5953.7640000000001</v>
      </c>
      <c r="T60" s="91">
        <f>N60*0.7</f>
        <v>13892.116</v>
      </c>
      <c r="U60" s="91"/>
      <c r="V60" s="91"/>
      <c r="W60" s="114"/>
      <c r="X60" s="91"/>
      <c r="Y60" s="136"/>
      <c r="Z60" s="166"/>
      <c r="AA60" s="210"/>
      <c r="AB60" s="91"/>
      <c r="AC60" s="91"/>
      <c r="AD60" s="174"/>
      <c r="AE60" s="93"/>
      <c r="AF60" s="93"/>
      <c r="AG60" s="93"/>
      <c r="AH60" s="97"/>
      <c r="AI60" s="13"/>
      <c r="AJ60" s="13"/>
    </row>
    <row r="61" spans="1:36">
      <c r="A61" s="78"/>
      <c r="B61" s="71" t="s">
        <v>145</v>
      </c>
      <c r="C61" s="72" t="s">
        <v>122</v>
      </c>
      <c r="D61" s="71" t="s">
        <v>32</v>
      </c>
      <c r="E61" s="71" t="s">
        <v>123</v>
      </c>
      <c r="F61" s="73" t="s">
        <v>51</v>
      </c>
      <c r="G61" s="74">
        <v>22.3</v>
      </c>
      <c r="H61" s="75">
        <v>94.47</v>
      </c>
      <c r="I61" s="75">
        <v>2.97</v>
      </c>
      <c r="J61" s="75">
        <v>111.15</v>
      </c>
      <c r="K61" s="75">
        <v>114.12</v>
      </c>
      <c r="L61" s="75">
        <v>66.230999999999995</v>
      </c>
      <c r="M61" s="75">
        <v>2478.6390000000001</v>
      </c>
      <c r="N61" s="75">
        <v>2544.87</v>
      </c>
      <c r="O61" s="76">
        <v>7.9686779200959987E-4</v>
      </c>
      <c r="P61" s="13"/>
      <c r="Q61" s="91"/>
      <c r="R61" s="91"/>
      <c r="S61" s="91"/>
      <c r="T61" s="91"/>
      <c r="U61" s="91"/>
      <c r="V61" s="91"/>
      <c r="W61" s="114"/>
      <c r="X61" s="91"/>
      <c r="Y61" s="136"/>
      <c r="Z61" s="166"/>
      <c r="AA61" s="210"/>
      <c r="AB61" s="91"/>
      <c r="AC61" s="91"/>
      <c r="AD61" s="174"/>
      <c r="AE61" s="93"/>
      <c r="AF61" s="93"/>
      <c r="AG61" s="93"/>
      <c r="AH61" s="97"/>
      <c r="AI61" s="13"/>
      <c r="AJ61" s="13"/>
    </row>
    <row r="62" spans="1:36" ht="15.75">
      <c r="A62" s="79"/>
      <c r="B62" s="64" t="s">
        <v>146</v>
      </c>
      <c r="C62" s="64"/>
      <c r="D62" s="64"/>
      <c r="E62" s="64" t="s">
        <v>147</v>
      </c>
      <c r="F62" s="64"/>
      <c r="G62" s="65"/>
      <c r="H62" s="66"/>
      <c r="I62" s="64"/>
      <c r="J62" s="64"/>
      <c r="K62" s="64"/>
      <c r="L62" s="64"/>
      <c r="M62" s="64"/>
      <c r="N62" s="67">
        <v>140111.18</v>
      </c>
      <c r="O62" s="68">
        <v>4.387260906940614E-2</v>
      </c>
      <c r="P62" s="13"/>
      <c r="Q62" s="91"/>
      <c r="R62" s="102"/>
      <c r="S62" s="102"/>
      <c r="T62" s="102"/>
      <c r="U62" s="102"/>
      <c r="V62" s="102"/>
      <c r="W62" s="162"/>
      <c r="X62" s="91">
        <f>N61</f>
        <v>2544.87</v>
      </c>
      <c r="Y62" s="139"/>
      <c r="Z62" s="169"/>
      <c r="AA62" s="213"/>
      <c r="AB62" s="102"/>
      <c r="AC62" s="102"/>
      <c r="AD62" s="177"/>
      <c r="AE62" s="98"/>
      <c r="AF62" s="98"/>
      <c r="AG62" s="98"/>
      <c r="AH62" s="99"/>
      <c r="AI62" s="13"/>
      <c r="AJ62" s="13"/>
    </row>
    <row r="63" spans="1:36" ht="27.6" customHeight="1">
      <c r="A63" s="78"/>
      <c r="B63" s="71" t="s">
        <v>148</v>
      </c>
      <c r="C63" s="72" t="s">
        <v>149</v>
      </c>
      <c r="D63" s="71" t="s">
        <v>36</v>
      </c>
      <c r="E63" s="71" t="s">
        <v>150</v>
      </c>
      <c r="F63" s="73" t="s">
        <v>25</v>
      </c>
      <c r="G63" s="74">
        <v>380.9</v>
      </c>
      <c r="H63" s="75">
        <v>123.16</v>
      </c>
      <c r="I63" s="75">
        <v>56.83</v>
      </c>
      <c r="J63" s="75">
        <v>91.95</v>
      </c>
      <c r="K63" s="75">
        <v>148.78</v>
      </c>
      <c r="L63" s="75">
        <v>21646.546999999999</v>
      </c>
      <c r="M63" s="75">
        <v>35023.752999999997</v>
      </c>
      <c r="N63" s="75">
        <v>56670.3</v>
      </c>
      <c r="O63" s="76">
        <v>1.7745007341640879E-2</v>
      </c>
      <c r="P63" s="13"/>
      <c r="Q63" s="91"/>
      <c r="R63" s="91"/>
      <c r="S63" s="91"/>
      <c r="T63" s="91"/>
      <c r="U63" s="91">
        <f>N63/2</f>
        <v>28335.15</v>
      </c>
      <c r="V63" s="91">
        <f>U63</f>
        <v>28335.15</v>
      </c>
      <c r="W63" s="114"/>
      <c r="X63" s="102"/>
      <c r="Y63" s="136"/>
      <c r="Z63" s="166"/>
      <c r="AA63" s="210"/>
      <c r="AB63" s="91"/>
      <c r="AC63" s="91"/>
      <c r="AD63" s="174"/>
      <c r="AE63" s="93"/>
      <c r="AF63" s="93"/>
      <c r="AG63" s="93"/>
      <c r="AH63" s="97"/>
      <c r="AI63" s="13"/>
      <c r="AJ63" s="13"/>
    </row>
    <row r="64" spans="1:36" ht="28.5">
      <c r="A64" s="3"/>
      <c r="B64" s="71" t="s">
        <v>151</v>
      </c>
      <c r="C64" s="72" t="s">
        <v>152</v>
      </c>
      <c r="D64" s="71" t="s">
        <v>36</v>
      </c>
      <c r="E64" s="71" t="s">
        <v>153</v>
      </c>
      <c r="F64" s="73" t="s">
        <v>93</v>
      </c>
      <c r="G64" s="74">
        <v>384.8</v>
      </c>
      <c r="H64" s="75">
        <v>13.09</v>
      </c>
      <c r="I64" s="75">
        <v>3.23</v>
      </c>
      <c r="J64" s="75">
        <v>12.58</v>
      </c>
      <c r="K64" s="75">
        <v>15.81</v>
      </c>
      <c r="L64" s="75">
        <v>1242.904</v>
      </c>
      <c r="M64" s="75">
        <v>4840.7759999999998</v>
      </c>
      <c r="N64" s="75">
        <v>6083.68</v>
      </c>
      <c r="O64" s="76">
        <v>1.9049651451323495E-3</v>
      </c>
      <c r="P64" s="13"/>
      <c r="Q64" s="91"/>
      <c r="R64" s="91"/>
      <c r="S64" s="91"/>
      <c r="T64" s="91"/>
      <c r="U64" s="91">
        <f>N64/2</f>
        <v>3041.84</v>
      </c>
      <c r="V64" s="91">
        <f>U64</f>
        <v>3041.84</v>
      </c>
      <c r="W64" s="114"/>
      <c r="X64" s="91"/>
      <c r="Y64" s="136"/>
      <c r="Z64" s="166"/>
      <c r="AA64" s="210"/>
      <c r="AB64" s="91"/>
      <c r="AC64" s="91"/>
      <c r="AD64" s="174"/>
      <c r="AE64" s="93"/>
      <c r="AF64" s="93"/>
      <c r="AG64" s="93"/>
      <c r="AH64" s="97"/>
      <c r="AI64" s="13"/>
      <c r="AJ64" s="13"/>
    </row>
    <row r="65" spans="1:36" ht="28.5">
      <c r="A65" s="3"/>
      <c r="B65" s="71" t="s">
        <v>154</v>
      </c>
      <c r="C65" s="72" t="s">
        <v>155</v>
      </c>
      <c r="D65" s="71" t="s">
        <v>36</v>
      </c>
      <c r="E65" s="71" t="s">
        <v>156</v>
      </c>
      <c r="F65" s="73" t="s">
        <v>93</v>
      </c>
      <c r="G65" s="74">
        <v>113.6</v>
      </c>
      <c r="H65" s="75">
        <v>12.21</v>
      </c>
      <c r="I65" s="75">
        <v>2.11</v>
      </c>
      <c r="J65" s="75">
        <v>12.64</v>
      </c>
      <c r="K65" s="75">
        <v>14.75</v>
      </c>
      <c r="L65" s="75">
        <v>239.696</v>
      </c>
      <c r="M65" s="75">
        <v>1435.904</v>
      </c>
      <c r="N65" s="75">
        <v>1675.6</v>
      </c>
      <c r="O65" s="76">
        <v>5.2467578787572077E-4</v>
      </c>
      <c r="P65" s="13"/>
      <c r="Q65" s="91"/>
      <c r="R65" s="91"/>
      <c r="S65" s="91"/>
      <c r="T65" s="91"/>
      <c r="U65" s="91">
        <f>N65*0.7</f>
        <v>1172.9199999999998</v>
      </c>
      <c r="V65" s="91">
        <f>N65*0.3</f>
        <v>502.67999999999995</v>
      </c>
      <c r="W65" s="114"/>
      <c r="X65" s="91"/>
      <c r="Y65" s="136"/>
      <c r="Z65" s="166"/>
      <c r="AA65" s="210"/>
      <c r="AB65" s="91"/>
      <c r="AC65" s="91"/>
      <c r="AD65" s="174"/>
      <c r="AE65" s="93"/>
      <c r="AF65" s="93"/>
      <c r="AG65" s="93"/>
      <c r="AH65" s="97"/>
      <c r="AI65" s="13"/>
      <c r="AJ65" s="13"/>
    </row>
    <row r="66" spans="1:36" ht="28.5">
      <c r="A66" s="3"/>
      <c r="B66" s="71" t="s">
        <v>157</v>
      </c>
      <c r="C66" s="72" t="s">
        <v>131</v>
      </c>
      <c r="D66" s="71" t="s">
        <v>36</v>
      </c>
      <c r="E66" s="71" t="s">
        <v>132</v>
      </c>
      <c r="F66" s="73" t="s">
        <v>93</v>
      </c>
      <c r="G66" s="74">
        <v>930.4</v>
      </c>
      <c r="H66" s="75">
        <v>10.88</v>
      </c>
      <c r="I66" s="75">
        <v>1.38</v>
      </c>
      <c r="J66" s="75">
        <v>11.76</v>
      </c>
      <c r="K66" s="75">
        <v>13.14</v>
      </c>
      <c r="L66" s="75">
        <v>1283.952</v>
      </c>
      <c r="M66" s="75">
        <v>10941.498</v>
      </c>
      <c r="N66" s="75">
        <v>12225.45</v>
      </c>
      <c r="O66" s="76">
        <v>3.8281198441664061E-3</v>
      </c>
      <c r="P66" s="13"/>
      <c r="Q66" s="91"/>
      <c r="R66" s="91"/>
      <c r="S66" s="91"/>
      <c r="T66" s="91"/>
      <c r="U66" s="91">
        <f t="shared" ref="U66:U70" si="13">N66*0.7</f>
        <v>8557.8150000000005</v>
      </c>
      <c r="V66" s="91">
        <f t="shared" ref="V66:V70" si="14">N66*0.3</f>
        <v>3667.6350000000002</v>
      </c>
      <c r="W66" s="114"/>
      <c r="X66" s="91"/>
      <c r="Y66" s="136"/>
      <c r="Z66" s="166"/>
      <c r="AA66" s="210"/>
      <c r="AB66" s="91"/>
      <c r="AC66" s="91"/>
      <c r="AD66" s="174"/>
      <c r="AE66" s="93"/>
      <c r="AF66" s="93"/>
      <c r="AG66" s="93"/>
      <c r="AH66" s="97"/>
      <c r="AI66" s="13"/>
      <c r="AJ66" s="13"/>
    </row>
    <row r="67" spans="1:36" ht="28.5">
      <c r="A67" s="3"/>
      <c r="B67" s="71" t="s">
        <v>158</v>
      </c>
      <c r="C67" s="72" t="s">
        <v>134</v>
      </c>
      <c r="D67" s="71" t="s">
        <v>36</v>
      </c>
      <c r="E67" s="71" t="s">
        <v>135</v>
      </c>
      <c r="F67" s="73" t="s">
        <v>93</v>
      </c>
      <c r="G67" s="74">
        <v>745.5</v>
      </c>
      <c r="H67" s="75">
        <v>9.1199999999999992</v>
      </c>
      <c r="I67" s="75">
        <v>0.87</v>
      </c>
      <c r="J67" s="75">
        <v>10.14</v>
      </c>
      <c r="K67" s="75">
        <v>11.01</v>
      </c>
      <c r="L67" s="75">
        <v>648.58500000000004</v>
      </c>
      <c r="M67" s="75">
        <v>7559.3649999999998</v>
      </c>
      <c r="N67" s="75">
        <v>8207.9500000000007</v>
      </c>
      <c r="O67" s="76">
        <v>2.5701316740836251E-3</v>
      </c>
      <c r="P67" s="13"/>
      <c r="Q67" s="91"/>
      <c r="R67" s="91"/>
      <c r="S67" s="91"/>
      <c r="T67" s="91"/>
      <c r="U67" s="91">
        <f t="shared" si="13"/>
        <v>5745.5650000000005</v>
      </c>
      <c r="V67" s="91">
        <f t="shared" si="14"/>
        <v>2462.3850000000002</v>
      </c>
      <c r="W67" s="114"/>
      <c r="X67" s="91"/>
      <c r="Y67" s="136"/>
      <c r="Z67" s="166"/>
      <c r="AA67" s="210"/>
      <c r="AB67" s="91"/>
      <c r="AC67" s="91"/>
      <c r="AD67" s="174"/>
      <c r="AE67" s="93"/>
      <c r="AF67" s="93"/>
      <c r="AG67" s="93"/>
      <c r="AH67" s="97"/>
      <c r="AI67" s="13"/>
      <c r="AJ67" s="13"/>
    </row>
    <row r="68" spans="1:36" ht="28.5">
      <c r="A68" s="3"/>
      <c r="B68" s="71" t="s">
        <v>159</v>
      </c>
      <c r="C68" s="72" t="s">
        <v>137</v>
      </c>
      <c r="D68" s="71" t="s">
        <v>36</v>
      </c>
      <c r="E68" s="71" t="s">
        <v>138</v>
      </c>
      <c r="F68" s="73" t="s">
        <v>93</v>
      </c>
      <c r="G68" s="74">
        <v>323.5</v>
      </c>
      <c r="H68" s="75">
        <v>8.82</v>
      </c>
      <c r="I68" s="75">
        <v>0.62</v>
      </c>
      <c r="J68" s="75">
        <v>10.029999999999999</v>
      </c>
      <c r="K68" s="75">
        <v>10.65</v>
      </c>
      <c r="L68" s="75">
        <v>200.57</v>
      </c>
      <c r="M68" s="75">
        <v>3244.7</v>
      </c>
      <c r="N68" s="75">
        <v>3445.27</v>
      </c>
      <c r="O68" s="76">
        <v>1.0788074431216188E-3</v>
      </c>
      <c r="P68" s="13"/>
      <c r="Q68" s="91"/>
      <c r="R68" s="91"/>
      <c r="S68" s="91"/>
      <c r="T68" s="91"/>
      <c r="U68" s="91">
        <f t="shared" si="13"/>
        <v>2411.6889999999999</v>
      </c>
      <c r="V68" s="91">
        <f t="shared" si="14"/>
        <v>1033.5809999999999</v>
      </c>
      <c r="W68" s="114"/>
      <c r="X68" s="91"/>
      <c r="Y68" s="136"/>
      <c r="Z68" s="166"/>
      <c r="AA68" s="210"/>
      <c r="AB68" s="91"/>
      <c r="AC68" s="91"/>
      <c r="AD68" s="174"/>
      <c r="AE68" s="93"/>
      <c r="AF68" s="93"/>
      <c r="AG68" s="93"/>
      <c r="AH68" s="97"/>
      <c r="AI68" s="13"/>
      <c r="AJ68" s="13"/>
    </row>
    <row r="69" spans="1:36" ht="28.5">
      <c r="A69" s="3"/>
      <c r="B69" s="71" t="s">
        <v>160</v>
      </c>
      <c r="C69" s="72" t="s">
        <v>161</v>
      </c>
      <c r="D69" s="71" t="s">
        <v>36</v>
      </c>
      <c r="E69" s="71" t="s">
        <v>162</v>
      </c>
      <c r="F69" s="73" t="s">
        <v>93</v>
      </c>
      <c r="G69" s="74">
        <v>53.2</v>
      </c>
      <c r="H69" s="75">
        <v>10.02</v>
      </c>
      <c r="I69" s="75">
        <v>0.45</v>
      </c>
      <c r="J69" s="75">
        <v>11.65</v>
      </c>
      <c r="K69" s="75">
        <v>12.1</v>
      </c>
      <c r="L69" s="75">
        <v>23.94</v>
      </c>
      <c r="M69" s="75">
        <v>619.78</v>
      </c>
      <c r="N69" s="75">
        <v>643.72</v>
      </c>
      <c r="O69" s="76">
        <v>2.015661841557406E-4</v>
      </c>
      <c r="P69" s="13"/>
      <c r="Q69" s="91"/>
      <c r="R69" s="91"/>
      <c r="S69" s="91"/>
      <c r="T69" s="91"/>
      <c r="U69" s="91">
        <f t="shared" si="13"/>
        <v>450.60399999999998</v>
      </c>
      <c r="V69" s="91">
        <f t="shared" si="14"/>
        <v>193.11600000000001</v>
      </c>
      <c r="W69" s="114"/>
      <c r="X69" s="91"/>
      <c r="Y69" s="136"/>
      <c r="Z69" s="166"/>
      <c r="AA69" s="210"/>
      <c r="AB69" s="91"/>
      <c r="AC69" s="91"/>
      <c r="AD69" s="174"/>
      <c r="AE69" s="93"/>
      <c r="AF69" s="93"/>
      <c r="AG69" s="93"/>
      <c r="AH69" s="97"/>
      <c r="AI69" s="13"/>
      <c r="AJ69" s="13"/>
    </row>
    <row r="70" spans="1:36" ht="28.5">
      <c r="A70" s="3"/>
      <c r="B70" s="71" t="s">
        <v>163</v>
      </c>
      <c r="C70" s="72" t="s">
        <v>140</v>
      </c>
      <c r="D70" s="71" t="s">
        <v>36</v>
      </c>
      <c r="E70" s="71" t="s">
        <v>141</v>
      </c>
      <c r="F70" s="73" t="s">
        <v>93</v>
      </c>
      <c r="G70" s="74">
        <v>582.4</v>
      </c>
      <c r="H70" s="75">
        <v>13.95</v>
      </c>
      <c r="I70" s="75">
        <v>4.87</v>
      </c>
      <c r="J70" s="75">
        <v>11.98</v>
      </c>
      <c r="K70" s="75">
        <v>16.850000000000001</v>
      </c>
      <c r="L70" s="75">
        <v>2836.288</v>
      </c>
      <c r="M70" s="75">
        <v>6977.152</v>
      </c>
      <c r="N70" s="75">
        <v>9813.44</v>
      </c>
      <c r="O70" s="76">
        <v>3.0728541201785111E-3</v>
      </c>
      <c r="P70" s="13"/>
      <c r="Q70" s="91"/>
      <c r="R70" s="91"/>
      <c r="S70" s="91"/>
      <c r="T70" s="91"/>
      <c r="U70" s="91">
        <f t="shared" si="13"/>
        <v>6869.4080000000004</v>
      </c>
      <c r="V70" s="91">
        <f t="shared" si="14"/>
        <v>2944.0320000000002</v>
      </c>
      <c r="W70" s="114"/>
      <c r="X70" s="91"/>
      <c r="Y70" s="136"/>
      <c r="Z70" s="166"/>
      <c r="AA70" s="210"/>
      <c r="AB70" s="91"/>
      <c r="AC70" s="91"/>
      <c r="AD70" s="174"/>
      <c r="AE70" s="93"/>
      <c r="AF70" s="93"/>
      <c r="AG70" s="93"/>
      <c r="AH70" s="97"/>
      <c r="AI70" s="13"/>
      <c r="AJ70" s="13"/>
    </row>
    <row r="71" spans="1:36" ht="28.5">
      <c r="A71" s="3"/>
      <c r="B71" s="71" t="s">
        <v>164</v>
      </c>
      <c r="C71" s="72" t="s">
        <v>165</v>
      </c>
      <c r="D71" s="71" t="s">
        <v>70</v>
      </c>
      <c r="E71" s="71" t="s">
        <v>166</v>
      </c>
      <c r="F71" s="73" t="s">
        <v>51</v>
      </c>
      <c r="G71" s="74">
        <v>41.1</v>
      </c>
      <c r="H71" s="75">
        <v>738.24</v>
      </c>
      <c r="I71" s="75">
        <v>37.89</v>
      </c>
      <c r="J71" s="75">
        <v>853.97</v>
      </c>
      <c r="K71" s="75">
        <v>891.86</v>
      </c>
      <c r="L71" s="75">
        <v>1557.279</v>
      </c>
      <c r="M71" s="75">
        <v>35098.161</v>
      </c>
      <c r="N71" s="75">
        <v>36655.440000000002</v>
      </c>
      <c r="O71" s="76">
        <v>1.1477812044599672E-2</v>
      </c>
      <c r="P71" s="13"/>
      <c r="Q71" s="91"/>
      <c r="R71" s="91"/>
      <c r="S71" s="91"/>
      <c r="T71" s="91"/>
      <c r="U71" s="91"/>
      <c r="V71" s="91">
        <f>N71</f>
        <v>36655.440000000002</v>
      </c>
      <c r="W71" s="114"/>
      <c r="X71" s="91"/>
      <c r="Y71" s="136"/>
      <c r="Z71" s="166"/>
      <c r="AA71" s="210"/>
      <c r="AB71" s="91"/>
      <c r="AC71" s="91"/>
      <c r="AD71" s="174"/>
      <c r="AE71" s="93"/>
      <c r="AF71" s="93"/>
      <c r="AG71" s="93"/>
      <c r="AH71" s="97"/>
      <c r="AI71" s="13"/>
      <c r="AJ71" s="13"/>
    </row>
    <row r="72" spans="1:36">
      <c r="A72" s="3"/>
      <c r="B72" s="71" t="s">
        <v>167</v>
      </c>
      <c r="C72" s="72" t="s">
        <v>122</v>
      </c>
      <c r="D72" s="71" t="s">
        <v>32</v>
      </c>
      <c r="E72" s="71" t="s">
        <v>123</v>
      </c>
      <c r="F72" s="73" t="s">
        <v>51</v>
      </c>
      <c r="G72" s="74">
        <v>41.1</v>
      </c>
      <c r="H72" s="75">
        <v>94.47</v>
      </c>
      <c r="I72" s="75">
        <v>2.97</v>
      </c>
      <c r="J72" s="75">
        <v>111.15</v>
      </c>
      <c r="K72" s="75">
        <v>114.12</v>
      </c>
      <c r="L72" s="75">
        <v>122.06699999999999</v>
      </c>
      <c r="M72" s="75">
        <v>4568.2629999999999</v>
      </c>
      <c r="N72" s="75">
        <v>4690.33</v>
      </c>
      <c r="O72" s="76">
        <v>1.468669484451617E-3</v>
      </c>
      <c r="P72" s="13"/>
      <c r="Q72" s="91"/>
      <c r="R72" s="91"/>
      <c r="S72" s="91"/>
      <c r="T72" s="91"/>
      <c r="U72" s="91"/>
      <c r="V72" s="91"/>
      <c r="W72" s="114"/>
      <c r="X72" s="91">
        <f>N72</f>
        <v>4690.33</v>
      </c>
      <c r="Y72" s="136"/>
      <c r="Z72" s="166"/>
      <c r="AA72" s="210"/>
      <c r="AB72" s="91"/>
      <c r="AC72" s="91"/>
      <c r="AD72" s="174"/>
      <c r="AE72" s="93"/>
      <c r="AF72" s="93"/>
      <c r="AG72" s="93"/>
      <c r="AH72" s="97"/>
      <c r="AI72" s="13"/>
      <c r="AJ72" s="13"/>
    </row>
    <row r="73" spans="1:36">
      <c r="A73" s="3"/>
      <c r="B73" s="64" t="s">
        <v>168</v>
      </c>
      <c r="C73" s="64"/>
      <c r="D73" s="64"/>
      <c r="E73" s="64" t="s">
        <v>169</v>
      </c>
      <c r="F73" s="64"/>
      <c r="G73" s="65"/>
      <c r="H73" s="66"/>
      <c r="I73" s="64"/>
      <c r="J73" s="64"/>
      <c r="K73" s="64"/>
      <c r="L73" s="64"/>
      <c r="M73" s="64"/>
      <c r="N73" s="67">
        <v>194416.83</v>
      </c>
      <c r="O73" s="68">
        <v>6.0877180387055418E-2</v>
      </c>
      <c r="P73" s="13"/>
      <c r="Q73" s="91"/>
      <c r="R73" s="91"/>
      <c r="S73" s="91"/>
      <c r="T73" s="91"/>
      <c r="U73" s="91"/>
      <c r="V73" s="91"/>
      <c r="W73" s="114"/>
      <c r="X73" s="91"/>
      <c r="Y73" s="136"/>
      <c r="Z73" s="166"/>
      <c r="AA73" s="210"/>
      <c r="AB73" s="91"/>
      <c r="AC73" s="91"/>
      <c r="AD73" s="174"/>
      <c r="AE73" s="93"/>
      <c r="AF73" s="93"/>
      <c r="AG73" s="93"/>
      <c r="AH73" s="97"/>
      <c r="AI73" s="13"/>
      <c r="AJ73" s="13"/>
    </row>
    <row r="74" spans="1:36" ht="28.5">
      <c r="A74" s="3"/>
      <c r="B74" s="71" t="s">
        <v>170</v>
      </c>
      <c r="C74" s="72" t="s">
        <v>171</v>
      </c>
      <c r="D74" s="71" t="s">
        <v>36</v>
      </c>
      <c r="E74" s="71" t="s">
        <v>172</v>
      </c>
      <c r="F74" s="73" t="s">
        <v>25</v>
      </c>
      <c r="G74" s="74">
        <v>58.5</v>
      </c>
      <c r="H74" s="75">
        <v>78.239999999999995</v>
      </c>
      <c r="I74" s="75">
        <v>30.84</v>
      </c>
      <c r="J74" s="75">
        <v>63.68</v>
      </c>
      <c r="K74" s="75">
        <v>94.52</v>
      </c>
      <c r="L74" s="75">
        <v>1804.14</v>
      </c>
      <c r="M74" s="75">
        <v>3725.28</v>
      </c>
      <c r="N74" s="75">
        <v>5529.42</v>
      </c>
      <c r="O74" s="76">
        <v>1.7314113123631939E-3</v>
      </c>
      <c r="P74" s="13"/>
      <c r="Q74" s="91"/>
      <c r="R74" s="91"/>
      <c r="S74" s="91"/>
      <c r="T74" s="91"/>
      <c r="U74" s="91"/>
      <c r="V74" s="91"/>
      <c r="W74" s="114">
        <f>N74</f>
        <v>5529.42</v>
      </c>
      <c r="X74" s="91"/>
      <c r="Y74" s="136"/>
      <c r="Z74" s="166"/>
      <c r="AA74" s="210"/>
      <c r="AB74" s="91"/>
      <c r="AC74" s="91"/>
      <c r="AD74" s="174"/>
      <c r="AE74" s="93"/>
      <c r="AF74" s="93"/>
      <c r="AG74" s="93"/>
      <c r="AH74" s="97"/>
      <c r="AI74" s="13"/>
      <c r="AJ74" s="13"/>
    </row>
    <row r="75" spans="1:36" ht="28.5">
      <c r="A75" s="3"/>
      <c r="B75" s="71" t="s">
        <v>173</v>
      </c>
      <c r="C75" s="72" t="s">
        <v>174</v>
      </c>
      <c r="D75" s="71" t="s">
        <v>36</v>
      </c>
      <c r="E75" s="71" t="s">
        <v>175</v>
      </c>
      <c r="F75" s="73" t="s">
        <v>93</v>
      </c>
      <c r="G75" s="74">
        <v>458.5</v>
      </c>
      <c r="H75" s="75">
        <v>13.41</v>
      </c>
      <c r="I75" s="75">
        <v>4.17</v>
      </c>
      <c r="J75" s="75">
        <v>12.03</v>
      </c>
      <c r="K75" s="75">
        <v>16.2</v>
      </c>
      <c r="L75" s="75">
        <v>1911.9449999999999</v>
      </c>
      <c r="M75" s="75">
        <v>5515.7550000000001</v>
      </c>
      <c r="N75" s="75">
        <v>7427.7</v>
      </c>
      <c r="O75" s="76">
        <v>2.3258142454073115E-3</v>
      </c>
      <c r="P75" s="13"/>
      <c r="Q75" s="91"/>
      <c r="R75" s="91"/>
      <c r="S75" s="91"/>
      <c r="T75" s="91"/>
      <c r="U75" s="91"/>
      <c r="V75" s="91"/>
      <c r="W75" s="114">
        <f>N75</f>
        <v>7427.7</v>
      </c>
      <c r="X75" s="91"/>
      <c r="Y75" s="136"/>
      <c r="Z75" s="166"/>
      <c r="AA75" s="210"/>
      <c r="AB75" s="91"/>
      <c r="AC75" s="91"/>
      <c r="AD75" s="174"/>
      <c r="AE75" s="93"/>
      <c r="AF75" s="93"/>
      <c r="AG75" s="93"/>
      <c r="AH75" s="97"/>
      <c r="AI75" s="13"/>
      <c r="AJ75" s="13"/>
    </row>
    <row r="76" spans="1:36" ht="28.5">
      <c r="A76" s="3"/>
      <c r="B76" s="71" t="s">
        <v>176</v>
      </c>
      <c r="C76" s="72" t="s">
        <v>177</v>
      </c>
      <c r="D76" s="71" t="s">
        <v>36</v>
      </c>
      <c r="E76" s="71" t="s">
        <v>178</v>
      </c>
      <c r="F76" s="73" t="s">
        <v>93</v>
      </c>
      <c r="G76" s="74">
        <v>373.1</v>
      </c>
      <c r="H76" s="75">
        <v>12.55</v>
      </c>
      <c r="I76" s="75">
        <v>2.66</v>
      </c>
      <c r="J76" s="75">
        <v>12.5</v>
      </c>
      <c r="K76" s="75">
        <v>15.16</v>
      </c>
      <c r="L76" s="75">
        <v>992.44600000000003</v>
      </c>
      <c r="M76" s="75">
        <v>4663.7439999999997</v>
      </c>
      <c r="N76" s="75">
        <v>5656.19</v>
      </c>
      <c r="O76" s="76">
        <v>1.771106436276422E-3</v>
      </c>
      <c r="P76" s="13"/>
      <c r="Q76" s="91"/>
      <c r="R76" s="91"/>
      <c r="S76" s="91"/>
      <c r="T76" s="91"/>
      <c r="U76" s="91"/>
      <c r="V76" s="91"/>
      <c r="W76" s="114">
        <f t="shared" ref="W76:W79" si="15">N76</f>
        <v>5656.19</v>
      </c>
      <c r="X76" s="91"/>
      <c r="Y76" s="136"/>
      <c r="Z76" s="166"/>
      <c r="AA76" s="210"/>
      <c r="AB76" s="91"/>
      <c r="AC76" s="91"/>
      <c r="AD76" s="174"/>
      <c r="AE76" s="93"/>
      <c r="AF76" s="93"/>
      <c r="AG76" s="93"/>
      <c r="AH76" s="97"/>
      <c r="AI76" s="13"/>
      <c r="AJ76" s="13"/>
    </row>
    <row r="77" spans="1:36" ht="28.5">
      <c r="A77" s="3"/>
      <c r="B77" s="71" t="s">
        <v>179</v>
      </c>
      <c r="C77" s="72" t="s">
        <v>180</v>
      </c>
      <c r="D77" s="71" t="s">
        <v>36</v>
      </c>
      <c r="E77" s="71" t="s">
        <v>181</v>
      </c>
      <c r="F77" s="73" t="s">
        <v>93</v>
      </c>
      <c r="G77" s="74">
        <v>605.6</v>
      </c>
      <c r="H77" s="75">
        <v>11.71</v>
      </c>
      <c r="I77" s="75">
        <v>1.64</v>
      </c>
      <c r="J77" s="75">
        <v>12.5</v>
      </c>
      <c r="K77" s="75">
        <v>14.14</v>
      </c>
      <c r="L77" s="75">
        <v>993.18399999999997</v>
      </c>
      <c r="M77" s="75">
        <v>7569.9960000000001</v>
      </c>
      <c r="N77" s="75">
        <v>8563.18</v>
      </c>
      <c r="O77" s="76">
        <v>2.6813638178691899E-3</v>
      </c>
      <c r="P77" s="13"/>
      <c r="Q77" s="91"/>
      <c r="R77" s="91"/>
      <c r="S77" s="91"/>
      <c r="T77" s="91"/>
      <c r="U77" s="91"/>
      <c r="V77" s="91"/>
      <c r="W77" s="114">
        <f t="shared" si="15"/>
        <v>8563.18</v>
      </c>
      <c r="X77" s="91"/>
      <c r="Y77" s="136"/>
      <c r="Z77" s="166"/>
      <c r="AA77" s="210"/>
      <c r="AB77" s="91"/>
      <c r="AC77" s="91"/>
      <c r="AD77" s="174"/>
      <c r="AE77" s="93"/>
      <c r="AF77" s="93"/>
      <c r="AG77" s="93"/>
      <c r="AH77" s="97"/>
      <c r="AI77" s="13"/>
      <c r="AJ77" s="13"/>
    </row>
    <row r="78" spans="1:36" ht="28.5">
      <c r="A78" s="3"/>
      <c r="B78" s="71" t="s">
        <v>182</v>
      </c>
      <c r="C78" s="72" t="s">
        <v>183</v>
      </c>
      <c r="D78" s="71" t="s">
        <v>36</v>
      </c>
      <c r="E78" s="71" t="s">
        <v>184</v>
      </c>
      <c r="F78" s="73" t="s">
        <v>93</v>
      </c>
      <c r="G78" s="74">
        <v>73.599999999999994</v>
      </c>
      <c r="H78" s="75">
        <v>10.42</v>
      </c>
      <c r="I78" s="75">
        <v>0.98</v>
      </c>
      <c r="J78" s="75">
        <v>11.6</v>
      </c>
      <c r="K78" s="75">
        <v>12.58</v>
      </c>
      <c r="L78" s="75">
        <v>72.128</v>
      </c>
      <c r="M78" s="75">
        <v>853.75199999999995</v>
      </c>
      <c r="N78" s="75">
        <v>925.88</v>
      </c>
      <c r="O78" s="76">
        <v>2.8991812991070205E-4</v>
      </c>
      <c r="P78" s="13"/>
      <c r="Q78" s="91"/>
      <c r="R78" s="91"/>
      <c r="S78" s="91"/>
      <c r="T78" s="91"/>
      <c r="U78" s="91"/>
      <c r="V78" s="91"/>
      <c r="W78" s="114">
        <f t="shared" si="15"/>
        <v>925.88</v>
      </c>
      <c r="X78" s="91"/>
      <c r="Y78" s="136"/>
      <c r="Z78" s="166"/>
      <c r="AA78" s="210"/>
      <c r="AB78" s="91"/>
      <c r="AC78" s="91"/>
      <c r="AD78" s="174"/>
      <c r="AE78" s="93"/>
      <c r="AF78" s="93"/>
      <c r="AG78" s="93"/>
      <c r="AH78" s="97"/>
      <c r="AI78" s="13"/>
      <c r="AJ78" s="13"/>
    </row>
    <row r="79" spans="1:36" ht="28.5">
      <c r="A79" s="3"/>
      <c r="B79" s="71" t="s">
        <v>185</v>
      </c>
      <c r="C79" s="72" t="s">
        <v>186</v>
      </c>
      <c r="D79" s="71" t="s">
        <v>36</v>
      </c>
      <c r="E79" s="71" t="s">
        <v>187</v>
      </c>
      <c r="F79" s="73" t="s">
        <v>93</v>
      </c>
      <c r="G79" s="74">
        <v>38.4</v>
      </c>
      <c r="H79" s="75">
        <v>8.5399999999999991</v>
      </c>
      <c r="I79" s="75">
        <v>0.4</v>
      </c>
      <c r="J79" s="75">
        <v>9.91</v>
      </c>
      <c r="K79" s="75">
        <v>10.31</v>
      </c>
      <c r="L79" s="75">
        <v>15.36</v>
      </c>
      <c r="M79" s="75">
        <v>380.54</v>
      </c>
      <c r="N79" s="75">
        <v>395.9</v>
      </c>
      <c r="O79" s="76">
        <v>1.2396702340653965E-4</v>
      </c>
      <c r="P79" s="13"/>
      <c r="Q79" s="91"/>
      <c r="R79" s="91"/>
      <c r="S79" s="91"/>
      <c r="T79" s="91"/>
      <c r="U79" s="91"/>
      <c r="V79" s="91"/>
      <c r="W79" s="114">
        <f t="shared" si="15"/>
        <v>395.9</v>
      </c>
      <c r="X79" s="91"/>
      <c r="Y79" s="136"/>
      <c r="Z79" s="166"/>
      <c r="AA79" s="210"/>
      <c r="AB79" s="91"/>
      <c r="AC79" s="91"/>
      <c r="AD79" s="174"/>
      <c r="AE79" s="93"/>
      <c r="AF79" s="93"/>
      <c r="AG79" s="93"/>
      <c r="AH79" s="97"/>
      <c r="AI79" s="13"/>
      <c r="AJ79" s="13"/>
    </row>
    <row r="80" spans="1:36" ht="28.5">
      <c r="A80" s="3"/>
      <c r="B80" s="71" t="s">
        <v>188</v>
      </c>
      <c r="C80" s="72" t="s">
        <v>165</v>
      </c>
      <c r="D80" s="71" t="s">
        <v>70</v>
      </c>
      <c r="E80" s="71" t="s">
        <v>166</v>
      </c>
      <c r="F80" s="73" t="s">
        <v>51</v>
      </c>
      <c r="G80" s="74">
        <v>49.5</v>
      </c>
      <c r="H80" s="75">
        <v>738.24</v>
      </c>
      <c r="I80" s="75">
        <v>37.89</v>
      </c>
      <c r="J80" s="75">
        <v>853.97</v>
      </c>
      <c r="K80" s="75">
        <v>891.86</v>
      </c>
      <c r="L80" s="75">
        <v>1875.5550000000001</v>
      </c>
      <c r="M80" s="75">
        <v>42271.514999999999</v>
      </c>
      <c r="N80" s="75">
        <v>44147.07</v>
      </c>
      <c r="O80" s="76">
        <v>1.3823644506239314E-2</v>
      </c>
      <c r="P80" s="13"/>
      <c r="Q80" s="91"/>
      <c r="R80" s="91"/>
      <c r="S80" s="91"/>
      <c r="T80" s="91"/>
      <c r="U80" s="91"/>
      <c r="V80" s="91"/>
      <c r="W80" s="114">
        <f>N80</f>
        <v>44147.07</v>
      </c>
      <c r="X80" s="91"/>
      <c r="Y80" s="136"/>
      <c r="Z80" s="166"/>
      <c r="AA80" s="210"/>
      <c r="AB80" s="91"/>
      <c r="AC80" s="91"/>
      <c r="AD80" s="174"/>
      <c r="AE80" s="93"/>
      <c r="AF80" s="93"/>
      <c r="AG80" s="93"/>
      <c r="AH80" s="97"/>
      <c r="AI80" s="13"/>
      <c r="AJ80" s="13"/>
    </row>
    <row r="81" spans="1:36">
      <c r="A81" s="3"/>
      <c r="B81" s="71" t="s">
        <v>189</v>
      </c>
      <c r="C81" s="72" t="s">
        <v>122</v>
      </c>
      <c r="D81" s="71" t="s">
        <v>32</v>
      </c>
      <c r="E81" s="71" t="s">
        <v>123</v>
      </c>
      <c r="F81" s="73" t="s">
        <v>51</v>
      </c>
      <c r="G81" s="74">
        <v>49.5</v>
      </c>
      <c r="H81" s="75">
        <v>94.47</v>
      </c>
      <c r="I81" s="75">
        <v>2.97</v>
      </c>
      <c r="J81" s="75">
        <v>111.15</v>
      </c>
      <c r="K81" s="75">
        <v>114.12</v>
      </c>
      <c r="L81" s="75">
        <v>147.01499999999999</v>
      </c>
      <c r="M81" s="75">
        <v>5501.9250000000002</v>
      </c>
      <c r="N81" s="75">
        <v>5648.94</v>
      </c>
      <c r="O81" s="76">
        <v>1.768836264718712E-3</v>
      </c>
      <c r="P81" s="13"/>
      <c r="Q81" s="91"/>
      <c r="R81" s="91"/>
      <c r="S81" s="91"/>
      <c r="T81" s="91"/>
      <c r="U81" s="91"/>
      <c r="V81" s="91"/>
      <c r="W81" s="114"/>
      <c r="X81" s="91">
        <f>N81</f>
        <v>5648.94</v>
      </c>
      <c r="Y81" s="136"/>
      <c r="Z81" s="166"/>
      <c r="AA81" s="210"/>
      <c r="AB81" s="91"/>
      <c r="AC81" s="91"/>
      <c r="AD81" s="174"/>
      <c r="AE81" s="93"/>
      <c r="AF81" s="93"/>
      <c r="AG81" s="93"/>
      <c r="AH81" s="97"/>
      <c r="AI81" s="13"/>
      <c r="AJ81" s="13"/>
    </row>
    <row r="82" spans="1:36">
      <c r="A82" s="3"/>
      <c r="B82" s="71" t="s">
        <v>190</v>
      </c>
      <c r="C82" s="72" t="s">
        <v>191</v>
      </c>
      <c r="D82" s="71" t="s">
        <v>70</v>
      </c>
      <c r="E82" s="71" t="s">
        <v>192</v>
      </c>
      <c r="F82" s="73" t="s">
        <v>25</v>
      </c>
      <c r="G82" s="74">
        <v>43.5</v>
      </c>
      <c r="H82" s="75">
        <v>94.27</v>
      </c>
      <c r="I82" s="75">
        <v>33.29</v>
      </c>
      <c r="J82" s="75">
        <v>80.59</v>
      </c>
      <c r="K82" s="75">
        <v>113.88</v>
      </c>
      <c r="L82" s="75">
        <v>1448.115</v>
      </c>
      <c r="M82" s="75">
        <v>3505.665</v>
      </c>
      <c r="N82" s="75">
        <v>4953.78</v>
      </c>
      <c r="O82" s="76">
        <v>1.5511628219521294E-3</v>
      </c>
      <c r="P82" s="13"/>
      <c r="Q82" s="91"/>
      <c r="R82" s="91"/>
      <c r="S82" s="91"/>
      <c r="T82" s="91"/>
      <c r="U82" s="91"/>
      <c r="V82" s="91"/>
      <c r="W82" s="114">
        <f t="shared" ref="W82:W84" si="16">N82</f>
        <v>4953.78</v>
      </c>
      <c r="X82" s="91"/>
      <c r="Y82" s="136"/>
      <c r="Z82" s="166"/>
      <c r="AA82" s="210"/>
      <c r="AB82" s="91"/>
      <c r="AC82" s="91"/>
      <c r="AD82" s="174"/>
      <c r="AE82" s="93"/>
      <c r="AF82" s="93"/>
      <c r="AG82" s="93"/>
      <c r="AH82" s="97"/>
      <c r="AI82" s="13"/>
      <c r="AJ82" s="13"/>
    </row>
    <row r="83" spans="1:36">
      <c r="A83" s="3"/>
      <c r="B83" s="71" t="s">
        <v>193</v>
      </c>
      <c r="C83" s="72" t="s">
        <v>194</v>
      </c>
      <c r="D83" s="71" t="s">
        <v>70</v>
      </c>
      <c r="E83" s="71" t="s">
        <v>195</v>
      </c>
      <c r="F83" s="73" t="s">
        <v>25</v>
      </c>
      <c r="G83" s="74">
        <v>508.13</v>
      </c>
      <c r="H83" s="75">
        <v>111.84</v>
      </c>
      <c r="I83" s="75">
        <v>33.29</v>
      </c>
      <c r="J83" s="75">
        <v>101.82</v>
      </c>
      <c r="K83" s="75">
        <v>135.11000000000001</v>
      </c>
      <c r="L83" s="75">
        <v>16915.647700000001</v>
      </c>
      <c r="M83" s="75">
        <v>51737.792300000001</v>
      </c>
      <c r="N83" s="75">
        <v>68653.440000000002</v>
      </c>
      <c r="O83" s="76">
        <v>2.1497253355441944E-2</v>
      </c>
      <c r="P83" s="13"/>
      <c r="Q83" s="91"/>
      <c r="R83" s="91"/>
      <c r="S83" s="91"/>
      <c r="T83" s="91"/>
      <c r="U83" s="91"/>
      <c r="V83" s="91"/>
      <c r="W83" s="114">
        <f t="shared" si="16"/>
        <v>68653.440000000002</v>
      </c>
      <c r="X83" s="91"/>
      <c r="Y83" s="136"/>
      <c r="Z83" s="166"/>
      <c r="AA83" s="210"/>
      <c r="AB83" s="91"/>
      <c r="AC83" s="91"/>
      <c r="AD83" s="174"/>
      <c r="AE83" s="93"/>
      <c r="AF83" s="93"/>
      <c r="AG83" s="93"/>
      <c r="AH83" s="97"/>
      <c r="AI83" s="13"/>
      <c r="AJ83" s="13"/>
    </row>
    <row r="84" spans="1:36" ht="28.5">
      <c r="A84" s="3"/>
      <c r="B84" s="71" t="s">
        <v>196</v>
      </c>
      <c r="C84" s="72" t="s">
        <v>197</v>
      </c>
      <c r="D84" s="71" t="s">
        <v>36</v>
      </c>
      <c r="E84" s="71" t="s">
        <v>198</v>
      </c>
      <c r="F84" s="73" t="s">
        <v>51</v>
      </c>
      <c r="G84" s="74">
        <v>2003.55</v>
      </c>
      <c r="H84" s="75">
        <v>17.57</v>
      </c>
      <c r="I84" s="75">
        <v>7.37</v>
      </c>
      <c r="J84" s="75">
        <v>13.85</v>
      </c>
      <c r="K84" s="75">
        <v>21.22</v>
      </c>
      <c r="L84" s="75">
        <v>14766.163500000001</v>
      </c>
      <c r="M84" s="75">
        <v>27749.166499999999</v>
      </c>
      <c r="N84" s="75">
        <v>42515.33</v>
      </c>
      <c r="O84" s="76">
        <v>1.331270247346996E-2</v>
      </c>
      <c r="P84" s="13"/>
      <c r="Q84" s="91"/>
      <c r="R84" s="91"/>
      <c r="S84" s="91"/>
      <c r="T84" s="91"/>
      <c r="U84" s="91"/>
      <c r="V84" s="91"/>
      <c r="W84" s="114">
        <f t="shared" si="16"/>
        <v>42515.33</v>
      </c>
      <c r="X84" s="91"/>
      <c r="Y84" s="136"/>
      <c r="Z84" s="166"/>
      <c r="AA84" s="210"/>
      <c r="AB84" s="91"/>
      <c r="AC84" s="91"/>
      <c r="AD84" s="174"/>
      <c r="AE84" s="93"/>
      <c r="AF84" s="93"/>
      <c r="AG84" s="93"/>
      <c r="AH84" s="97"/>
      <c r="AI84" s="13"/>
      <c r="AJ84" s="13"/>
    </row>
    <row r="85" spans="1:36">
      <c r="A85" s="3"/>
      <c r="B85" s="64" t="s">
        <v>199</v>
      </c>
      <c r="C85" s="64"/>
      <c r="D85" s="64"/>
      <c r="E85" s="64" t="s">
        <v>200</v>
      </c>
      <c r="F85" s="64"/>
      <c r="G85" s="65"/>
      <c r="H85" s="66"/>
      <c r="I85" s="64"/>
      <c r="J85" s="64"/>
      <c r="K85" s="64"/>
      <c r="L85" s="64"/>
      <c r="M85" s="64"/>
      <c r="N85" s="67">
        <v>2170.37</v>
      </c>
      <c r="O85" s="68">
        <v>6.7960168878719747E-4</v>
      </c>
      <c r="P85" s="13"/>
      <c r="Q85" s="91"/>
      <c r="R85" s="91"/>
      <c r="S85" s="91"/>
      <c r="T85" s="91"/>
      <c r="U85" s="91"/>
      <c r="V85" s="91"/>
      <c r="W85" s="114"/>
      <c r="X85" s="91"/>
      <c r="Y85" s="136"/>
      <c r="Z85" s="166"/>
      <c r="AA85" s="210"/>
      <c r="AB85" s="91"/>
      <c r="AC85" s="91"/>
      <c r="AD85" s="174"/>
      <c r="AE85" s="93"/>
      <c r="AF85" s="93"/>
      <c r="AG85" s="93"/>
      <c r="AH85" s="97"/>
      <c r="AI85" s="13"/>
      <c r="AJ85" s="13"/>
    </row>
    <row r="86" spans="1:36" ht="28.5">
      <c r="A86" s="3"/>
      <c r="B86" s="71" t="s">
        <v>201</v>
      </c>
      <c r="C86" s="72" t="s">
        <v>202</v>
      </c>
      <c r="D86" s="71" t="s">
        <v>36</v>
      </c>
      <c r="E86" s="71" t="s">
        <v>203</v>
      </c>
      <c r="F86" s="73" t="s">
        <v>25</v>
      </c>
      <c r="G86" s="74">
        <v>6.25</v>
      </c>
      <c r="H86" s="75">
        <v>287.45</v>
      </c>
      <c r="I86" s="75">
        <v>30.18</v>
      </c>
      <c r="J86" s="75">
        <v>317.08</v>
      </c>
      <c r="K86" s="75">
        <v>347.26</v>
      </c>
      <c r="L86" s="75">
        <v>188.625</v>
      </c>
      <c r="M86" s="75">
        <v>1981.7449999999999</v>
      </c>
      <c r="N86" s="75">
        <v>2170.37</v>
      </c>
      <c r="O86" s="76">
        <v>6.7960168878719747E-4</v>
      </c>
      <c r="P86" s="13"/>
      <c r="Q86" s="91"/>
      <c r="R86" s="91">
        <f>N86</f>
        <v>2170.37</v>
      </c>
      <c r="S86" s="91"/>
      <c r="T86" s="91"/>
      <c r="U86" s="91"/>
      <c r="V86" s="91"/>
      <c r="W86" s="114"/>
      <c r="X86" s="91"/>
      <c r="Y86" s="136"/>
      <c r="Z86" s="166"/>
      <c r="AA86" s="210"/>
      <c r="AB86" s="91"/>
      <c r="AC86" s="91"/>
      <c r="AD86" s="174"/>
      <c r="AE86" s="93"/>
      <c r="AF86" s="93"/>
      <c r="AG86" s="93"/>
      <c r="AH86" s="97"/>
      <c r="AI86" s="13"/>
      <c r="AJ86" s="13"/>
    </row>
    <row r="87" spans="1:36" s="116" customFormat="1">
      <c r="A87" s="106"/>
      <c r="B87" s="107">
        <v>4</v>
      </c>
      <c r="C87" s="108"/>
      <c r="D87" s="108"/>
      <c r="E87" s="108" t="s">
        <v>204</v>
      </c>
      <c r="F87" s="108"/>
      <c r="G87" s="109"/>
      <c r="H87" s="110"/>
      <c r="I87" s="108"/>
      <c r="J87" s="108"/>
      <c r="K87" s="108"/>
      <c r="L87" s="108"/>
      <c r="M87" s="108"/>
      <c r="N87" s="111">
        <v>300763.76</v>
      </c>
      <c r="O87" s="112">
        <v>9.4177287385094399E-2</v>
      </c>
      <c r="P87" s="113"/>
      <c r="Q87" s="114"/>
      <c r="R87" s="114">
        <f>SUM(R54:R86)</f>
        <v>2170.37</v>
      </c>
      <c r="S87" s="114">
        <f t="shared" ref="S87:W87" si="17">SUM(S54:S86)</f>
        <v>32826.199000000001</v>
      </c>
      <c r="T87" s="114">
        <f t="shared" si="17"/>
        <v>40764.550999999999</v>
      </c>
      <c r="U87" s="114">
        <f t="shared" si="17"/>
        <v>56584.991000000002</v>
      </c>
      <c r="V87" s="114">
        <f t="shared" si="17"/>
        <v>78835.858999999997</v>
      </c>
      <c r="W87" s="114">
        <f t="shared" si="17"/>
        <v>188767.89</v>
      </c>
      <c r="X87" s="114">
        <f t="shared" ref="X87" si="18">SUM(X54:X86)</f>
        <v>12884.14</v>
      </c>
      <c r="Y87" s="136">
        <f t="shared" ref="Y87" si="19">SUM(Y54:Y86)</f>
        <v>0</v>
      </c>
      <c r="Z87" s="166"/>
      <c r="AA87" s="210"/>
      <c r="AB87" s="114"/>
      <c r="AC87" s="114"/>
      <c r="AD87" s="174"/>
      <c r="AE87" s="115"/>
      <c r="AF87" s="115"/>
      <c r="AG87" s="115"/>
      <c r="AH87" s="117"/>
      <c r="AI87" s="113"/>
      <c r="AJ87" s="113"/>
    </row>
    <row r="88" spans="1:36">
      <c r="A88" s="3"/>
      <c r="B88" s="64" t="s">
        <v>205</v>
      </c>
      <c r="C88" s="64"/>
      <c r="D88" s="64"/>
      <c r="E88" s="64" t="s">
        <v>206</v>
      </c>
      <c r="F88" s="64"/>
      <c r="G88" s="65"/>
      <c r="H88" s="66"/>
      <c r="I88" s="64"/>
      <c r="J88" s="64"/>
      <c r="K88" s="64"/>
      <c r="L88" s="64"/>
      <c r="M88" s="64"/>
      <c r="N88" s="67">
        <v>169480.5</v>
      </c>
      <c r="O88" s="68">
        <v>5.3068939405031684E-2</v>
      </c>
      <c r="P88" s="13"/>
      <c r="Q88" s="91"/>
      <c r="R88" s="9"/>
      <c r="S88" s="9"/>
      <c r="T88" s="9"/>
      <c r="U88" s="9"/>
      <c r="V88" s="9"/>
      <c r="W88" s="120"/>
      <c r="X88" s="9"/>
      <c r="Y88" s="140"/>
      <c r="Z88" s="170"/>
      <c r="AA88" s="214"/>
      <c r="AB88" s="9"/>
      <c r="AC88" s="9"/>
      <c r="AD88" s="178"/>
      <c r="AE88" s="93"/>
      <c r="AF88" s="93"/>
      <c r="AG88" s="93"/>
      <c r="AH88" s="97"/>
      <c r="AI88" s="13"/>
      <c r="AJ88" s="13"/>
    </row>
    <row r="89" spans="1:36" s="132" customFormat="1" ht="28.5">
      <c r="A89" s="121"/>
      <c r="B89" s="122" t="s">
        <v>207</v>
      </c>
      <c r="C89" s="123" t="s">
        <v>208</v>
      </c>
      <c r="D89" s="122" t="s">
        <v>36</v>
      </c>
      <c r="E89" s="122" t="s">
        <v>209</v>
      </c>
      <c r="F89" s="124" t="s">
        <v>25</v>
      </c>
      <c r="G89" s="125">
        <v>5.63</v>
      </c>
      <c r="H89" s="126">
        <v>57.1</v>
      </c>
      <c r="I89" s="126">
        <v>22.08</v>
      </c>
      <c r="J89" s="126">
        <v>46.9</v>
      </c>
      <c r="K89" s="126">
        <v>68.98</v>
      </c>
      <c r="L89" s="126">
        <v>124.3104</v>
      </c>
      <c r="M89" s="126">
        <v>264.03960000000001</v>
      </c>
      <c r="N89" s="126">
        <v>388.35</v>
      </c>
      <c r="O89" s="127">
        <v>1.2160291371540711E-4</v>
      </c>
      <c r="P89" s="128"/>
      <c r="Q89" s="129"/>
      <c r="R89" s="129"/>
      <c r="S89" s="129"/>
      <c r="T89" s="129"/>
      <c r="U89" s="129"/>
      <c r="V89" s="129">
        <f>N89</f>
        <v>388.35</v>
      </c>
      <c r="W89" s="114"/>
      <c r="X89" s="129"/>
      <c r="Y89" s="136"/>
      <c r="Z89" s="166"/>
      <c r="AA89" s="210"/>
      <c r="AB89" s="129"/>
      <c r="AC89" s="129"/>
      <c r="AD89" s="174"/>
      <c r="AE89" s="130"/>
      <c r="AF89" s="130"/>
      <c r="AG89" s="130"/>
      <c r="AH89" s="131"/>
      <c r="AI89" s="128"/>
      <c r="AJ89" s="128"/>
    </row>
    <row r="90" spans="1:36" s="132" customFormat="1" ht="28.5">
      <c r="A90" s="121"/>
      <c r="B90" s="122" t="s">
        <v>210</v>
      </c>
      <c r="C90" s="123" t="s">
        <v>211</v>
      </c>
      <c r="D90" s="122" t="s">
        <v>36</v>
      </c>
      <c r="E90" s="122" t="s">
        <v>212</v>
      </c>
      <c r="F90" s="124" t="s">
        <v>25</v>
      </c>
      <c r="G90" s="125">
        <v>1104.49</v>
      </c>
      <c r="H90" s="126">
        <v>76.349999999999994</v>
      </c>
      <c r="I90" s="126">
        <v>31.82</v>
      </c>
      <c r="J90" s="126">
        <v>60.41</v>
      </c>
      <c r="K90" s="126">
        <v>92.23</v>
      </c>
      <c r="L90" s="126">
        <v>35144.871800000001</v>
      </c>
      <c r="M90" s="126">
        <v>66722.238200000007</v>
      </c>
      <c r="N90" s="126">
        <v>101867.11</v>
      </c>
      <c r="O90" s="127">
        <v>3.1897353901809929E-2</v>
      </c>
      <c r="P90" s="128"/>
      <c r="Q90" s="129"/>
      <c r="R90" s="129"/>
      <c r="S90" s="129"/>
      <c r="T90" s="129"/>
      <c r="U90" s="129"/>
      <c r="V90" s="129">
        <f>N90*0.3</f>
        <v>30560.132999999998</v>
      </c>
      <c r="W90" s="114">
        <f>N90*0.3</f>
        <v>30560.132999999998</v>
      </c>
      <c r="X90" s="129">
        <f>N90*0.4</f>
        <v>40746.844000000005</v>
      </c>
      <c r="Y90" s="136"/>
      <c r="Z90" s="166"/>
      <c r="AA90" s="210"/>
      <c r="AB90" s="129"/>
      <c r="AC90" s="129"/>
      <c r="AD90" s="174"/>
      <c r="AE90" s="130"/>
      <c r="AF90" s="130"/>
      <c r="AG90" s="130"/>
      <c r="AH90" s="131"/>
      <c r="AI90" s="128"/>
      <c r="AJ90" s="128"/>
    </row>
    <row r="91" spans="1:36" s="132" customFormat="1">
      <c r="A91" s="121"/>
      <c r="B91" s="122" t="s">
        <v>213</v>
      </c>
      <c r="C91" s="123" t="s">
        <v>214</v>
      </c>
      <c r="D91" s="122" t="s">
        <v>23</v>
      </c>
      <c r="E91" s="122" t="s">
        <v>215</v>
      </c>
      <c r="F91" s="124" t="s">
        <v>25</v>
      </c>
      <c r="G91" s="125">
        <v>149.87</v>
      </c>
      <c r="H91" s="126">
        <v>205.73</v>
      </c>
      <c r="I91" s="126">
        <v>74.41</v>
      </c>
      <c r="J91" s="126">
        <v>174.13</v>
      </c>
      <c r="K91" s="126">
        <v>248.54</v>
      </c>
      <c r="L91" s="126">
        <v>11151.8267</v>
      </c>
      <c r="M91" s="126">
        <v>26096.853299999999</v>
      </c>
      <c r="N91" s="126">
        <v>37248.68</v>
      </c>
      <c r="O91" s="127">
        <v>1.1663571572171521E-2</v>
      </c>
      <c r="P91" s="128"/>
      <c r="Q91" s="129"/>
      <c r="R91" s="129"/>
      <c r="S91" s="129"/>
      <c r="T91" s="129"/>
      <c r="U91" s="129"/>
      <c r="V91" s="129"/>
      <c r="W91" s="114"/>
      <c r="X91" s="129">
        <f>N91</f>
        <v>37248.68</v>
      </c>
      <c r="Y91" s="136"/>
      <c r="Z91" s="166"/>
      <c r="AA91" s="210"/>
      <c r="AB91" s="129"/>
      <c r="AC91" s="129"/>
      <c r="AD91" s="174"/>
      <c r="AE91" s="130"/>
      <c r="AF91" s="130"/>
      <c r="AG91" s="130"/>
      <c r="AH91" s="131"/>
      <c r="AI91" s="128"/>
      <c r="AJ91" s="128"/>
    </row>
    <row r="92" spans="1:36" s="132" customFormat="1" ht="28.5">
      <c r="A92" s="121"/>
      <c r="B92" s="122" t="s">
        <v>216</v>
      </c>
      <c r="C92" s="123" t="s">
        <v>217</v>
      </c>
      <c r="D92" s="122" t="s">
        <v>36</v>
      </c>
      <c r="E92" s="122" t="s">
        <v>218</v>
      </c>
      <c r="F92" s="124" t="s">
        <v>77</v>
      </c>
      <c r="G92" s="125">
        <v>176.1</v>
      </c>
      <c r="H92" s="126">
        <v>71.400000000000006</v>
      </c>
      <c r="I92" s="126">
        <v>20.149999999999999</v>
      </c>
      <c r="J92" s="126">
        <v>66.099999999999994</v>
      </c>
      <c r="K92" s="126">
        <v>86.25</v>
      </c>
      <c r="L92" s="126">
        <v>3548.415</v>
      </c>
      <c r="M92" s="126">
        <v>11640.205</v>
      </c>
      <c r="N92" s="126">
        <v>15188.62</v>
      </c>
      <c r="O92" s="127">
        <v>4.755968706878091E-3</v>
      </c>
      <c r="P92" s="128"/>
      <c r="Q92" s="129"/>
      <c r="R92" s="129"/>
      <c r="S92" s="129"/>
      <c r="T92" s="129"/>
      <c r="U92" s="129"/>
      <c r="V92" s="129"/>
      <c r="W92" s="114">
        <f>N92/2</f>
        <v>7594.31</v>
      </c>
      <c r="X92" s="129">
        <f>W92</f>
        <v>7594.31</v>
      </c>
      <c r="Y92" s="136"/>
      <c r="Z92" s="166"/>
      <c r="AA92" s="210"/>
      <c r="AB92" s="129"/>
      <c r="AC92" s="129"/>
      <c r="AD92" s="174"/>
      <c r="AE92" s="130"/>
      <c r="AF92" s="130"/>
      <c r="AG92" s="130"/>
      <c r="AH92" s="131"/>
      <c r="AI92" s="128"/>
      <c r="AJ92" s="128"/>
    </row>
    <row r="93" spans="1:36" s="132" customFormat="1" ht="28.5">
      <c r="A93" s="121"/>
      <c r="B93" s="122" t="s">
        <v>219</v>
      </c>
      <c r="C93" s="123" t="s">
        <v>220</v>
      </c>
      <c r="D93" s="122" t="s">
        <v>36</v>
      </c>
      <c r="E93" s="122" t="s">
        <v>221</v>
      </c>
      <c r="F93" s="124" t="s">
        <v>77</v>
      </c>
      <c r="G93" s="125">
        <v>121.1</v>
      </c>
      <c r="H93" s="126">
        <v>50.25</v>
      </c>
      <c r="I93" s="126">
        <v>13.4</v>
      </c>
      <c r="J93" s="126">
        <v>47.3</v>
      </c>
      <c r="K93" s="126">
        <v>60.7</v>
      </c>
      <c r="L93" s="126">
        <v>1622.74</v>
      </c>
      <c r="M93" s="126">
        <v>5728.03</v>
      </c>
      <c r="N93" s="126">
        <v>7350.77</v>
      </c>
      <c r="O93" s="127">
        <v>2.3017253767266721E-3</v>
      </c>
      <c r="P93" s="128"/>
      <c r="Q93" s="129"/>
      <c r="R93" s="129"/>
      <c r="S93" s="129"/>
      <c r="T93" s="129"/>
      <c r="U93" s="129"/>
      <c r="V93" s="129"/>
      <c r="W93" s="114"/>
      <c r="X93" s="129">
        <f>N93</f>
        <v>7350.77</v>
      </c>
      <c r="Y93" s="136"/>
      <c r="Z93" s="166"/>
      <c r="AA93" s="210"/>
      <c r="AB93" s="129"/>
      <c r="AC93" s="129"/>
      <c r="AD93" s="174"/>
      <c r="AE93" s="130"/>
      <c r="AF93" s="130"/>
      <c r="AG93" s="130"/>
      <c r="AH93" s="131"/>
      <c r="AI93" s="128"/>
      <c r="AJ93" s="128"/>
    </row>
    <row r="94" spans="1:36" s="132" customFormat="1" ht="28.5">
      <c r="A94" s="121"/>
      <c r="B94" s="122" t="s">
        <v>222</v>
      </c>
      <c r="C94" s="123" t="s">
        <v>223</v>
      </c>
      <c r="D94" s="122" t="s">
        <v>36</v>
      </c>
      <c r="E94" s="122" t="s">
        <v>224</v>
      </c>
      <c r="F94" s="124" t="s">
        <v>77</v>
      </c>
      <c r="G94" s="125">
        <v>528.57000000000005</v>
      </c>
      <c r="H94" s="126">
        <v>11.65</v>
      </c>
      <c r="I94" s="126">
        <v>9.1300000000000008</v>
      </c>
      <c r="J94" s="126">
        <v>4.9400000000000004</v>
      </c>
      <c r="K94" s="126">
        <v>14.07</v>
      </c>
      <c r="L94" s="126">
        <v>4825.8441000000003</v>
      </c>
      <c r="M94" s="126">
        <v>2611.1259</v>
      </c>
      <c r="N94" s="126">
        <v>7436.97</v>
      </c>
      <c r="O94" s="127">
        <v>2.3287169337300661E-3</v>
      </c>
      <c r="P94" s="128"/>
      <c r="Q94" s="129"/>
      <c r="R94" s="129"/>
      <c r="S94" s="129"/>
      <c r="T94" s="129"/>
      <c r="U94" s="129"/>
      <c r="V94" s="129"/>
      <c r="W94" s="114"/>
      <c r="X94" s="129">
        <f>N94</f>
        <v>7436.97</v>
      </c>
      <c r="Y94" s="136"/>
      <c r="Z94" s="166"/>
      <c r="AA94" s="210"/>
      <c r="AB94" s="129"/>
      <c r="AC94" s="129"/>
      <c r="AD94" s="174"/>
      <c r="AE94" s="130"/>
      <c r="AF94" s="130"/>
      <c r="AG94" s="130"/>
      <c r="AH94" s="131"/>
      <c r="AI94" s="128"/>
      <c r="AJ94" s="128"/>
    </row>
    <row r="95" spans="1:36">
      <c r="A95" s="3"/>
      <c r="B95" s="64" t="s">
        <v>225</v>
      </c>
      <c r="C95" s="64"/>
      <c r="D95" s="64"/>
      <c r="E95" s="64" t="s">
        <v>226</v>
      </c>
      <c r="F95" s="64"/>
      <c r="G95" s="65"/>
      <c r="H95" s="66"/>
      <c r="I95" s="64"/>
      <c r="J95" s="64"/>
      <c r="K95" s="64"/>
      <c r="L95" s="64"/>
      <c r="M95" s="64"/>
      <c r="N95" s="67">
        <v>115865.45</v>
      </c>
      <c r="O95" s="68">
        <v>3.6280613670520968E-2</v>
      </c>
      <c r="P95" s="13"/>
      <c r="Q95" s="91"/>
      <c r="R95" s="91"/>
      <c r="S95" s="91"/>
      <c r="T95" s="91"/>
      <c r="U95" s="91"/>
      <c r="V95" s="91"/>
      <c r="W95" s="114"/>
      <c r="X95" s="91"/>
      <c r="Y95" s="136"/>
      <c r="Z95" s="166"/>
      <c r="AA95" s="210"/>
      <c r="AB95" s="91"/>
      <c r="AC95" s="91"/>
      <c r="AD95" s="174"/>
      <c r="AE95" s="93"/>
      <c r="AF95" s="93"/>
      <c r="AG95" s="93"/>
      <c r="AH95" s="97"/>
      <c r="AI95" s="13"/>
      <c r="AJ95" s="13"/>
    </row>
    <row r="96" spans="1:36" ht="42.75">
      <c r="A96" s="3"/>
      <c r="B96" s="71" t="s">
        <v>227</v>
      </c>
      <c r="C96" s="72" t="s">
        <v>228</v>
      </c>
      <c r="D96" s="71" t="s">
        <v>70</v>
      </c>
      <c r="E96" s="71" t="s">
        <v>229</v>
      </c>
      <c r="F96" s="73" t="s">
        <v>25</v>
      </c>
      <c r="G96" s="74">
        <v>210.3</v>
      </c>
      <c r="H96" s="75">
        <v>118.38</v>
      </c>
      <c r="I96" s="75">
        <v>17.5</v>
      </c>
      <c r="J96" s="75">
        <v>125.51</v>
      </c>
      <c r="K96" s="75">
        <v>143.01</v>
      </c>
      <c r="L96" s="75">
        <v>3680.25</v>
      </c>
      <c r="M96" s="75">
        <v>26394.75</v>
      </c>
      <c r="N96" s="75">
        <v>30075</v>
      </c>
      <c r="O96" s="76">
        <v>9.4172978756041428E-3</v>
      </c>
      <c r="P96" s="13"/>
      <c r="Q96" s="91"/>
      <c r="R96" s="91"/>
      <c r="S96" s="91"/>
      <c r="T96" s="91"/>
      <c r="U96" s="91"/>
      <c r="V96" s="91"/>
      <c r="W96" s="114"/>
      <c r="X96" s="91"/>
      <c r="Y96" s="136">
        <f>N96</f>
        <v>30075</v>
      </c>
      <c r="Z96" s="166"/>
      <c r="AA96" s="210"/>
      <c r="AB96" s="91"/>
      <c r="AC96" s="91"/>
      <c r="AD96" s="174"/>
      <c r="AE96" s="93"/>
      <c r="AF96" s="93"/>
      <c r="AG96" s="93"/>
      <c r="AH96" s="97"/>
      <c r="AI96" s="13"/>
      <c r="AJ96" s="13"/>
    </row>
    <row r="97" spans="1:36" ht="42.75">
      <c r="A97" s="3"/>
      <c r="B97" s="71" t="s">
        <v>230</v>
      </c>
      <c r="C97" s="72" t="s">
        <v>231</v>
      </c>
      <c r="D97" s="71" t="s">
        <v>70</v>
      </c>
      <c r="E97" s="71" t="s">
        <v>232</v>
      </c>
      <c r="F97" s="73" t="s">
        <v>25</v>
      </c>
      <c r="G97" s="74">
        <v>296.95</v>
      </c>
      <c r="H97" s="75">
        <v>170.94</v>
      </c>
      <c r="I97" s="75">
        <v>17.5</v>
      </c>
      <c r="J97" s="75">
        <v>189.01</v>
      </c>
      <c r="K97" s="75">
        <v>206.51</v>
      </c>
      <c r="L97" s="75">
        <v>5196.625</v>
      </c>
      <c r="M97" s="75">
        <v>56126.514999999999</v>
      </c>
      <c r="N97" s="75">
        <v>61323.14</v>
      </c>
      <c r="O97" s="76">
        <v>1.9201937690685799E-2</v>
      </c>
      <c r="P97" s="13"/>
      <c r="Q97" s="91"/>
      <c r="R97" s="91"/>
      <c r="S97" s="91"/>
      <c r="T97" s="91"/>
      <c r="U97" s="91"/>
      <c r="V97" s="91"/>
      <c r="W97" s="114"/>
      <c r="X97" s="91"/>
      <c r="Y97" s="136">
        <f t="shared" ref="Y97:Y98" si="20">N97</f>
        <v>61323.14</v>
      </c>
      <c r="Z97" s="166"/>
      <c r="AA97" s="210"/>
      <c r="AB97" s="91"/>
      <c r="AC97" s="91"/>
      <c r="AD97" s="174"/>
      <c r="AE97" s="93"/>
      <c r="AF97" s="93"/>
      <c r="AG97" s="93"/>
      <c r="AH97" s="97"/>
      <c r="AI97" s="13"/>
      <c r="AJ97" s="13"/>
    </row>
    <row r="98" spans="1:36" ht="42.75">
      <c r="A98" s="3"/>
      <c r="B98" s="71" t="s">
        <v>233</v>
      </c>
      <c r="C98" s="72" t="s">
        <v>234</v>
      </c>
      <c r="D98" s="71" t="s">
        <v>70</v>
      </c>
      <c r="E98" s="71" t="s">
        <v>235</v>
      </c>
      <c r="F98" s="73" t="s">
        <v>25</v>
      </c>
      <c r="G98" s="74">
        <v>72.989999999999995</v>
      </c>
      <c r="H98" s="75">
        <v>185.07</v>
      </c>
      <c r="I98" s="75">
        <v>17.5</v>
      </c>
      <c r="J98" s="75">
        <v>206.08</v>
      </c>
      <c r="K98" s="75">
        <v>223.58</v>
      </c>
      <c r="L98" s="75">
        <v>1277.325</v>
      </c>
      <c r="M98" s="75">
        <v>15041.775</v>
      </c>
      <c r="N98" s="75">
        <v>16319.1</v>
      </c>
      <c r="O98" s="76">
        <v>5.1099526437829281E-3</v>
      </c>
      <c r="P98" s="13"/>
      <c r="Q98" s="91"/>
      <c r="R98" s="91"/>
      <c r="S98" s="91"/>
      <c r="T98" s="91"/>
      <c r="U98" s="91"/>
      <c r="V98" s="91"/>
      <c r="W98" s="114"/>
      <c r="X98" s="91"/>
      <c r="Y98" s="136">
        <f t="shared" si="20"/>
        <v>16319.1</v>
      </c>
      <c r="Z98" s="166"/>
      <c r="AA98" s="210"/>
      <c r="AB98" s="91"/>
      <c r="AC98" s="91"/>
      <c r="AD98" s="174"/>
      <c r="AE98" s="93"/>
      <c r="AF98" s="93"/>
      <c r="AG98" s="93"/>
      <c r="AH98" s="97"/>
      <c r="AI98" s="13"/>
      <c r="AJ98" s="13"/>
    </row>
    <row r="99" spans="1:36">
      <c r="A99" s="3"/>
      <c r="B99" s="71" t="s">
        <v>236</v>
      </c>
      <c r="C99" s="72" t="s">
        <v>237</v>
      </c>
      <c r="D99" s="71" t="s">
        <v>36</v>
      </c>
      <c r="E99" s="71" t="s">
        <v>238</v>
      </c>
      <c r="F99" s="73" t="s">
        <v>77</v>
      </c>
      <c r="G99" s="74">
        <v>174.07</v>
      </c>
      <c r="H99" s="75">
        <v>38.75</v>
      </c>
      <c r="I99" s="75">
        <v>2.4</v>
      </c>
      <c r="J99" s="75">
        <v>44.41</v>
      </c>
      <c r="K99" s="75">
        <v>46.81</v>
      </c>
      <c r="L99" s="75">
        <v>417.76799999999997</v>
      </c>
      <c r="M99" s="75">
        <v>7730.442</v>
      </c>
      <c r="N99" s="75">
        <v>8148.21</v>
      </c>
      <c r="O99" s="76">
        <v>2.5514254604480941E-3</v>
      </c>
      <c r="P99" s="13"/>
      <c r="Q99" s="91"/>
      <c r="R99" s="91"/>
      <c r="S99" s="91"/>
      <c r="T99" s="91"/>
      <c r="U99" s="91"/>
      <c r="V99" s="91"/>
      <c r="W99" s="114"/>
      <c r="X99" s="91"/>
      <c r="Y99" s="136">
        <f>N99</f>
        <v>8148.21</v>
      </c>
      <c r="Z99" s="166"/>
      <c r="AA99" s="210"/>
      <c r="AB99" s="91"/>
      <c r="AC99" s="91"/>
      <c r="AD99" s="174"/>
      <c r="AE99" s="93"/>
      <c r="AF99" s="93"/>
      <c r="AG99" s="93"/>
      <c r="AH99" s="97"/>
      <c r="AI99" s="13"/>
      <c r="AJ99" s="13"/>
    </row>
    <row r="100" spans="1:36">
      <c r="A100" s="3"/>
      <c r="B100" s="64" t="s">
        <v>239</v>
      </c>
      <c r="C100" s="64"/>
      <c r="D100" s="64"/>
      <c r="E100" s="64" t="s">
        <v>240</v>
      </c>
      <c r="F100" s="64"/>
      <c r="G100" s="65"/>
      <c r="H100" s="66"/>
      <c r="I100" s="64"/>
      <c r="J100" s="64"/>
      <c r="K100" s="64"/>
      <c r="L100" s="64"/>
      <c r="M100" s="64"/>
      <c r="N100" s="67">
        <v>15417.81</v>
      </c>
      <c r="O100" s="68">
        <v>4.8277343095417561E-3</v>
      </c>
      <c r="P100" s="13"/>
      <c r="Q100" s="91"/>
      <c r="R100" s="91"/>
      <c r="S100" s="91"/>
      <c r="T100" s="91"/>
      <c r="U100" s="91"/>
      <c r="V100" s="91"/>
      <c r="W100" s="114"/>
      <c r="X100" s="91"/>
      <c r="Y100" s="136"/>
      <c r="Z100" s="166"/>
      <c r="AA100" s="210"/>
      <c r="AB100" s="91"/>
      <c r="AC100" s="91"/>
      <c r="AD100" s="174"/>
      <c r="AE100" s="93"/>
      <c r="AF100" s="93"/>
      <c r="AG100" s="93"/>
      <c r="AH100" s="97"/>
      <c r="AI100" s="13"/>
      <c r="AJ100" s="13"/>
    </row>
    <row r="101" spans="1:36" ht="28.5">
      <c r="A101" s="3"/>
      <c r="B101" s="71" t="s">
        <v>241</v>
      </c>
      <c r="C101" s="72" t="s">
        <v>242</v>
      </c>
      <c r="D101" s="71" t="s">
        <v>36</v>
      </c>
      <c r="E101" s="71" t="s">
        <v>243</v>
      </c>
      <c r="F101" s="73" t="s">
        <v>25</v>
      </c>
      <c r="G101" s="74">
        <v>26.14</v>
      </c>
      <c r="H101" s="75">
        <v>298.04000000000002</v>
      </c>
      <c r="I101" s="75">
        <v>91.38</v>
      </c>
      <c r="J101" s="75">
        <v>268.68</v>
      </c>
      <c r="K101" s="75">
        <v>360.06</v>
      </c>
      <c r="L101" s="75">
        <v>2388.6732000000002</v>
      </c>
      <c r="M101" s="75">
        <v>7023.2867999999999</v>
      </c>
      <c r="N101" s="75">
        <v>9411.9599999999991</v>
      </c>
      <c r="O101" s="76">
        <v>2.9471398474903133E-3</v>
      </c>
      <c r="P101" s="13"/>
      <c r="Q101" s="91"/>
      <c r="R101" s="91"/>
      <c r="S101" s="91"/>
      <c r="T101" s="91"/>
      <c r="U101" s="91"/>
      <c r="V101" s="91"/>
      <c r="W101" s="114"/>
      <c r="X101" s="91"/>
      <c r="Y101" s="136"/>
      <c r="Z101" s="166"/>
      <c r="AA101" s="210"/>
      <c r="AB101" s="91"/>
      <c r="AC101" s="91">
        <f>N101</f>
        <v>9411.9599999999991</v>
      </c>
      <c r="AD101" s="174"/>
      <c r="AE101" s="93"/>
      <c r="AF101" s="93"/>
      <c r="AG101" s="93"/>
      <c r="AH101" s="97"/>
      <c r="AI101" s="13"/>
      <c r="AJ101" s="13"/>
    </row>
    <row r="102" spans="1:36">
      <c r="A102" s="3"/>
      <c r="B102" s="71" t="s">
        <v>244</v>
      </c>
      <c r="C102" s="72" t="s">
        <v>245</v>
      </c>
      <c r="D102" s="71" t="s">
        <v>23</v>
      </c>
      <c r="E102" s="71" t="s">
        <v>246</v>
      </c>
      <c r="F102" s="73" t="s">
        <v>25</v>
      </c>
      <c r="G102" s="74">
        <v>34.770000000000003</v>
      </c>
      <c r="H102" s="75">
        <v>130</v>
      </c>
      <c r="I102" s="75">
        <v>0</v>
      </c>
      <c r="J102" s="75">
        <v>157.05000000000001</v>
      </c>
      <c r="K102" s="75">
        <v>157.05000000000001</v>
      </c>
      <c r="L102" s="75">
        <v>0</v>
      </c>
      <c r="M102" s="75">
        <v>5460.62</v>
      </c>
      <c r="N102" s="75">
        <v>5460.62</v>
      </c>
      <c r="O102" s="76">
        <v>1.709868167098304E-3</v>
      </c>
      <c r="P102" s="13"/>
      <c r="Q102" s="91"/>
      <c r="R102" s="91"/>
      <c r="S102" s="91"/>
      <c r="T102" s="91"/>
      <c r="U102" s="91"/>
      <c r="V102" s="91"/>
      <c r="W102" s="114"/>
      <c r="X102" s="91"/>
      <c r="Y102" s="136"/>
      <c r="Z102" s="166"/>
      <c r="AA102" s="210"/>
      <c r="AB102" s="91"/>
      <c r="AC102" s="91">
        <f t="shared" ref="AC102:AC103" si="21">N102</f>
        <v>5460.62</v>
      </c>
      <c r="AD102" s="174"/>
      <c r="AE102" s="93"/>
      <c r="AF102" s="93"/>
      <c r="AG102" s="93"/>
      <c r="AH102" s="97"/>
      <c r="AI102" s="13"/>
      <c r="AJ102" s="13"/>
    </row>
    <row r="103" spans="1:36">
      <c r="A103" s="3"/>
      <c r="B103" s="71" t="s">
        <v>247</v>
      </c>
      <c r="C103" s="72" t="s">
        <v>248</v>
      </c>
      <c r="D103" s="71" t="s">
        <v>32</v>
      </c>
      <c r="E103" s="71" t="s">
        <v>249</v>
      </c>
      <c r="F103" s="73" t="s">
        <v>25</v>
      </c>
      <c r="G103" s="74">
        <v>4.5599999999999996</v>
      </c>
      <c r="H103" s="75">
        <v>98.98</v>
      </c>
      <c r="I103" s="75">
        <v>40.39</v>
      </c>
      <c r="J103" s="75">
        <v>79.180000000000007</v>
      </c>
      <c r="K103" s="75">
        <v>119.57</v>
      </c>
      <c r="L103" s="75">
        <v>184.17840000000001</v>
      </c>
      <c r="M103" s="75">
        <v>361.05160000000001</v>
      </c>
      <c r="N103" s="75">
        <v>545.23</v>
      </c>
      <c r="O103" s="76">
        <v>1.7072629495313871E-4</v>
      </c>
      <c r="P103" s="13"/>
      <c r="Q103" s="91"/>
      <c r="R103" s="91"/>
      <c r="S103" s="91"/>
      <c r="T103" s="91"/>
      <c r="U103" s="91"/>
      <c r="V103" s="91"/>
      <c r="W103" s="114"/>
      <c r="X103" s="91"/>
      <c r="Y103" s="136"/>
      <c r="Z103" s="166"/>
      <c r="AA103" s="210"/>
      <c r="AB103" s="91"/>
      <c r="AC103" s="91">
        <f t="shared" si="21"/>
        <v>545.23</v>
      </c>
      <c r="AD103" s="174"/>
      <c r="AE103" s="93"/>
      <c r="AF103" s="93"/>
      <c r="AG103" s="93"/>
      <c r="AH103" s="97"/>
      <c r="AI103" s="13"/>
      <c r="AJ103" s="13"/>
    </row>
    <row r="104" spans="1:36" s="116" customFormat="1">
      <c r="A104" s="106"/>
      <c r="B104" s="107">
        <v>5</v>
      </c>
      <c r="C104" s="108"/>
      <c r="D104" s="108"/>
      <c r="E104" s="108" t="s">
        <v>250</v>
      </c>
      <c r="F104" s="108"/>
      <c r="G104" s="109"/>
      <c r="H104" s="110"/>
      <c r="I104" s="108"/>
      <c r="J104" s="108"/>
      <c r="K104" s="108"/>
      <c r="L104" s="108"/>
      <c r="M104" s="108"/>
      <c r="N104" s="111">
        <v>135395.79999999999</v>
      </c>
      <c r="O104" s="112">
        <v>4.2396095750813746E-2</v>
      </c>
      <c r="P104" s="113"/>
      <c r="Q104" s="114"/>
      <c r="R104" s="114"/>
      <c r="S104" s="114"/>
      <c r="T104" s="114"/>
      <c r="U104" s="114"/>
      <c r="V104" s="114">
        <f>SUM(V89:V103)</f>
        <v>30948.482999999997</v>
      </c>
      <c r="W104" s="114">
        <f t="shared" ref="W104:AC104" si="22">SUM(W89:W103)</f>
        <v>38154.442999999999</v>
      </c>
      <c r="X104" s="114">
        <f t="shared" si="22"/>
        <v>100377.57400000001</v>
      </c>
      <c r="Y104" s="136">
        <f t="shared" si="22"/>
        <v>115865.45000000001</v>
      </c>
      <c r="Z104" s="166">
        <f t="shared" si="22"/>
        <v>0</v>
      </c>
      <c r="AA104" s="210">
        <f t="shared" si="22"/>
        <v>0</v>
      </c>
      <c r="AB104" s="114">
        <f t="shared" si="22"/>
        <v>0</v>
      </c>
      <c r="AC104" s="114">
        <f t="shared" si="22"/>
        <v>15417.809999999998</v>
      </c>
      <c r="AD104" s="174"/>
      <c r="AE104" s="115"/>
      <c r="AF104" s="115"/>
      <c r="AG104" s="115"/>
      <c r="AH104" s="117"/>
      <c r="AI104" s="113"/>
      <c r="AJ104" s="113"/>
    </row>
    <row r="105" spans="1:36">
      <c r="A105" s="3"/>
      <c r="B105" s="64" t="s">
        <v>251</v>
      </c>
      <c r="C105" s="64"/>
      <c r="D105" s="64"/>
      <c r="E105" s="64" t="s">
        <v>124</v>
      </c>
      <c r="F105" s="64"/>
      <c r="G105" s="65"/>
      <c r="H105" s="66"/>
      <c r="I105" s="64"/>
      <c r="J105" s="64"/>
      <c r="K105" s="64"/>
      <c r="L105" s="64"/>
      <c r="M105" s="64"/>
      <c r="N105" s="67">
        <v>66539.520000000004</v>
      </c>
      <c r="O105" s="68">
        <v>2.0835327692093744E-2</v>
      </c>
      <c r="P105" s="13"/>
      <c r="Q105" s="91"/>
      <c r="R105" s="91"/>
      <c r="S105" s="91"/>
      <c r="T105" s="91"/>
      <c r="U105" s="91"/>
      <c r="V105" s="9"/>
      <c r="W105" s="120"/>
      <c r="X105" s="9"/>
      <c r="Y105" s="140"/>
      <c r="Z105" s="170"/>
      <c r="AA105" s="214"/>
      <c r="AB105" s="9"/>
      <c r="AC105" s="9"/>
      <c r="AD105" s="174"/>
      <c r="AE105" s="93"/>
      <c r="AF105" s="93"/>
      <c r="AG105" s="93"/>
      <c r="AH105" s="97"/>
      <c r="AI105" s="13"/>
      <c r="AJ105" s="13"/>
    </row>
    <row r="106" spans="1:36" ht="42.75">
      <c r="A106" s="3"/>
      <c r="B106" s="71" t="s">
        <v>252</v>
      </c>
      <c r="C106" s="72" t="s">
        <v>253</v>
      </c>
      <c r="D106" s="71" t="s">
        <v>36</v>
      </c>
      <c r="E106" s="71" t="s">
        <v>254</v>
      </c>
      <c r="F106" s="73" t="s">
        <v>93</v>
      </c>
      <c r="G106" s="74">
        <v>910.26</v>
      </c>
      <c r="H106" s="75">
        <v>19.13</v>
      </c>
      <c r="I106" s="75">
        <v>1.53</v>
      </c>
      <c r="J106" s="75">
        <v>21.58</v>
      </c>
      <c r="K106" s="75">
        <v>23.11</v>
      </c>
      <c r="L106" s="75">
        <v>1392.6977999999999</v>
      </c>
      <c r="M106" s="75">
        <v>19643.4022</v>
      </c>
      <c r="N106" s="75">
        <v>21036.1</v>
      </c>
      <c r="O106" s="76">
        <v>6.5869732282958044E-3</v>
      </c>
      <c r="P106" s="13"/>
      <c r="Q106" s="91"/>
      <c r="R106" s="91"/>
      <c r="S106" s="91"/>
      <c r="T106" s="91"/>
      <c r="U106" s="91"/>
      <c r="V106" s="91"/>
      <c r="W106" s="114"/>
      <c r="X106" s="91"/>
      <c r="Y106" s="136">
        <f>N106</f>
        <v>21036.1</v>
      </c>
      <c r="Z106" s="166"/>
      <c r="AA106" s="210"/>
      <c r="AB106" s="91"/>
      <c r="AC106" s="91"/>
      <c r="AD106" s="174"/>
      <c r="AE106" s="93"/>
      <c r="AF106" s="93"/>
      <c r="AG106" s="93"/>
      <c r="AH106" s="97"/>
      <c r="AI106" s="13"/>
      <c r="AJ106" s="13"/>
    </row>
    <row r="107" spans="1:36" ht="42.75">
      <c r="A107" s="3"/>
      <c r="B107" s="71" t="s">
        <v>255</v>
      </c>
      <c r="C107" s="72" t="s">
        <v>256</v>
      </c>
      <c r="D107" s="71" t="s">
        <v>36</v>
      </c>
      <c r="E107" s="71" t="s">
        <v>257</v>
      </c>
      <c r="F107" s="73" t="s">
        <v>25</v>
      </c>
      <c r="G107" s="74">
        <v>613.75</v>
      </c>
      <c r="H107" s="75">
        <v>31.71</v>
      </c>
      <c r="I107" s="75">
        <v>5.64</v>
      </c>
      <c r="J107" s="75">
        <v>32.659999999999997</v>
      </c>
      <c r="K107" s="75">
        <v>38.299999999999997</v>
      </c>
      <c r="L107" s="75">
        <v>3461.55</v>
      </c>
      <c r="M107" s="75">
        <v>20045.07</v>
      </c>
      <c r="N107" s="75">
        <v>23506.62</v>
      </c>
      <c r="O107" s="76">
        <v>7.3605600195721984E-3</v>
      </c>
      <c r="P107" s="13"/>
      <c r="Q107" s="91"/>
      <c r="R107" s="91"/>
      <c r="S107" s="91"/>
      <c r="T107" s="91"/>
      <c r="U107" s="91"/>
      <c r="V107" s="91"/>
      <c r="W107" s="114"/>
      <c r="X107" s="91">
        <f>N107</f>
        <v>23506.62</v>
      </c>
      <c r="Y107" s="136"/>
      <c r="Z107" s="166"/>
      <c r="AA107" s="210"/>
      <c r="AB107" s="91"/>
      <c r="AC107" s="91"/>
      <c r="AD107" s="174"/>
      <c r="AE107" s="93"/>
      <c r="AF107" s="93"/>
      <c r="AG107" s="93"/>
      <c r="AH107" s="97"/>
      <c r="AI107" s="13"/>
      <c r="AJ107" s="13"/>
    </row>
    <row r="108" spans="1:36" ht="42.75">
      <c r="A108" s="3"/>
      <c r="B108" s="71" t="s">
        <v>258</v>
      </c>
      <c r="C108" s="72" t="s">
        <v>259</v>
      </c>
      <c r="D108" s="71" t="s">
        <v>36</v>
      </c>
      <c r="E108" s="71" t="s">
        <v>260</v>
      </c>
      <c r="F108" s="73" t="s">
        <v>25</v>
      </c>
      <c r="G108" s="74">
        <v>613.75</v>
      </c>
      <c r="H108" s="75">
        <v>29.67</v>
      </c>
      <c r="I108" s="75">
        <v>4.6500000000000004</v>
      </c>
      <c r="J108" s="75">
        <v>31.19</v>
      </c>
      <c r="K108" s="75">
        <v>35.840000000000003</v>
      </c>
      <c r="L108" s="75">
        <v>2853.9375</v>
      </c>
      <c r="M108" s="75">
        <v>19142.862499999999</v>
      </c>
      <c r="N108" s="75">
        <v>21996.799999999999</v>
      </c>
      <c r="O108" s="76">
        <v>6.8877944442257422E-3</v>
      </c>
      <c r="P108" s="13"/>
      <c r="Q108" s="91"/>
      <c r="R108" s="91"/>
      <c r="S108" s="91"/>
      <c r="T108" s="91"/>
      <c r="U108" s="91"/>
      <c r="V108" s="91"/>
      <c r="W108" s="114"/>
      <c r="X108" s="91">
        <f>N108</f>
        <v>21996.799999999999</v>
      </c>
      <c r="Y108" s="136"/>
      <c r="Z108" s="166"/>
      <c r="AA108" s="210"/>
      <c r="AB108" s="91"/>
      <c r="AC108" s="91"/>
      <c r="AD108" s="174"/>
      <c r="AE108" s="93"/>
      <c r="AF108" s="93"/>
      <c r="AG108" s="93"/>
      <c r="AH108" s="97"/>
      <c r="AI108" s="13"/>
      <c r="AJ108" s="13"/>
    </row>
    <row r="109" spans="1:36">
      <c r="A109" s="3"/>
      <c r="B109" s="64" t="s">
        <v>261</v>
      </c>
      <c r="C109" s="64"/>
      <c r="D109" s="64"/>
      <c r="E109" s="64" t="s">
        <v>262</v>
      </c>
      <c r="F109" s="64"/>
      <c r="G109" s="65"/>
      <c r="H109" s="66"/>
      <c r="I109" s="64"/>
      <c r="J109" s="64"/>
      <c r="K109" s="64"/>
      <c r="L109" s="64"/>
      <c r="M109" s="64"/>
      <c r="N109" s="67">
        <v>34024.79</v>
      </c>
      <c r="O109" s="68">
        <v>1.0654084208973468E-2</v>
      </c>
      <c r="P109" s="13"/>
      <c r="Q109" s="91"/>
      <c r="R109" s="91"/>
      <c r="S109" s="91"/>
      <c r="T109" s="91"/>
      <c r="U109" s="91"/>
      <c r="V109" s="91"/>
      <c r="W109" s="114"/>
      <c r="X109" s="91"/>
      <c r="Y109" s="136"/>
      <c r="Z109" s="166"/>
      <c r="AA109" s="210"/>
      <c r="AB109" s="91"/>
      <c r="AC109" s="91"/>
      <c r="AD109" s="174"/>
      <c r="AE109" s="93"/>
      <c r="AF109" s="93"/>
      <c r="AG109" s="93"/>
      <c r="AH109" s="97"/>
      <c r="AI109" s="13"/>
      <c r="AJ109" s="13"/>
    </row>
    <row r="110" spans="1:36" ht="42.75">
      <c r="A110" s="3"/>
      <c r="B110" s="71" t="s">
        <v>263</v>
      </c>
      <c r="C110" s="72" t="s">
        <v>264</v>
      </c>
      <c r="D110" s="71" t="s">
        <v>36</v>
      </c>
      <c r="E110" s="71" t="s">
        <v>265</v>
      </c>
      <c r="F110" s="73" t="s">
        <v>25</v>
      </c>
      <c r="G110" s="74">
        <v>613.75</v>
      </c>
      <c r="H110" s="75">
        <v>42.46</v>
      </c>
      <c r="I110" s="75">
        <v>5.89</v>
      </c>
      <c r="J110" s="75">
        <v>45.4</v>
      </c>
      <c r="K110" s="75">
        <v>51.29</v>
      </c>
      <c r="L110" s="75">
        <v>3614.9875000000002</v>
      </c>
      <c r="M110" s="75">
        <v>27864.2425</v>
      </c>
      <c r="N110" s="75">
        <v>31479.23</v>
      </c>
      <c r="O110" s="76">
        <v>9.8570003592569969E-3</v>
      </c>
      <c r="P110" s="13"/>
      <c r="Q110" s="91"/>
      <c r="R110" s="91"/>
      <c r="S110" s="91"/>
      <c r="T110" s="91"/>
      <c r="U110" s="91"/>
      <c r="V110" s="91"/>
      <c r="W110" s="114"/>
      <c r="X110" s="91">
        <f>N110</f>
        <v>31479.23</v>
      </c>
      <c r="Y110" s="136"/>
      <c r="Z110" s="166"/>
      <c r="AA110" s="210"/>
      <c r="AB110" s="91"/>
      <c r="AC110" s="91"/>
      <c r="AD110" s="174"/>
      <c r="AE110" s="93"/>
      <c r="AF110" s="93"/>
      <c r="AG110" s="93"/>
      <c r="AH110" s="97"/>
      <c r="AI110" s="13"/>
      <c r="AJ110" s="13"/>
    </row>
    <row r="111" spans="1:36">
      <c r="A111" s="3"/>
      <c r="B111" s="71" t="s">
        <v>266</v>
      </c>
      <c r="C111" s="72" t="s">
        <v>267</v>
      </c>
      <c r="D111" s="71" t="s">
        <v>32</v>
      </c>
      <c r="E111" s="71" t="s">
        <v>268</v>
      </c>
      <c r="F111" s="73" t="s">
        <v>25</v>
      </c>
      <c r="G111" s="74">
        <v>21.99</v>
      </c>
      <c r="H111" s="75">
        <v>95.82</v>
      </c>
      <c r="I111" s="75">
        <v>0</v>
      </c>
      <c r="J111" s="75">
        <v>115.76</v>
      </c>
      <c r="K111" s="75">
        <v>115.76</v>
      </c>
      <c r="L111" s="75">
        <v>0</v>
      </c>
      <c r="M111" s="75">
        <v>2545.56</v>
      </c>
      <c r="N111" s="75">
        <v>2545.56</v>
      </c>
      <c r="O111" s="76">
        <v>7.9708384971647153E-4</v>
      </c>
      <c r="P111" s="13"/>
      <c r="Q111" s="91"/>
      <c r="R111" s="91"/>
      <c r="S111" s="91"/>
      <c r="T111" s="91"/>
      <c r="U111" s="91"/>
      <c r="V111" s="91"/>
      <c r="W111" s="114"/>
      <c r="X111" s="91"/>
      <c r="Y111" s="136">
        <f>N111</f>
        <v>2545.56</v>
      </c>
      <c r="Z111" s="166"/>
      <c r="AA111" s="210"/>
      <c r="AB111" s="91"/>
      <c r="AC111" s="91"/>
      <c r="AD111" s="174"/>
      <c r="AE111" s="93"/>
      <c r="AF111" s="93"/>
      <c r="AG111" s="93"/>
      <c r="AH111" s="97"/>
      <c r="AI111" s="13"/>
      <c r="AJ111" s="13"/>
    </row>
    <row r="112" spans="1:36">
      <c r="A112" s="3"/>
      <c r="B112" s="64" t="s">
        <v>269</v>
      </c>
      <c r="C112" s="64"/>
      <c r="D112" s="64"/>
      <c r="E112" s="64" t="s">
        <v>270</v>
      </c>
      <c r="F112" s="64"/>
      <c r="G112" s="65"/>
      <c r="H112" s="66"/>
      <c r="I112" s="64"/>
      <c r="J112" s="64"/>
      <c r="K112" s="64"/>
      <c r="L112" s="64"/>
      <c r="M112" s="64"/>
      <c r="N112" s="67">
        <v>34831.49</v>
      </c>
      <c r="O112" s="68">
        <v>1.0906683849746532E-2</v>
      </c>
      <c r="P112" s="13"/>
      <c r="Q112" s="91"/>
      <c r="R112" s="91"/>
      <c r="S112" s="91"/>
      <c r="T112" s="91"/>
      <c r="U112" s="91"/>
      <c r="V112" s="91"/>
      <c r="W112" s="114"/>
      <c r="X112" s="91"/>
      <c r="Y112" s="136"/>
      <c r="Z112" s="166"/>
      <c r="AA112" s="210"/>
      <c r="AB112" s="91"/>
      <c r="AC112" s="91"/>
      <c r="AD112" s="174"/>
      <c r="AE112" s="93"/>
      <c r="AF112" s="93"/>
      <c r="AG112" s="93"/>
      <c r="AH112" s="97"/>
      <c r="AI112" s="13"/>
      <c r="AJ112" s="13"/>
    </row>
    <row r="113" spans="1:36" ht="28.5">
      <c r="A113" s="3"/>
      <c r="B113" s="71" t="s">
        <v>271</v>
      </c>
      <c r="C113" s="72" t="s">
        <v>272</v>
      </c>
      <c r="D113" s="71" t="s">
        <v>36</v>
      </c>
      <c r="E113" s="71" t="s">
        <v>273</v>
      </c>
      <c r="F113" s="73" t="s">
        <v>77</v>
      </c>
      <c r="G113" s="74">
        <v>105.37</v>
      </c>
      <c r="H113" s="75">
        <v>189.51</v>
      </c>
      <c r="I113" s="75">
        <v>25.93</v>
      </c>
      <c r="J113" s="75">
        <v>203.01</v>
      </c>
      <c r="K113" s="75">
        <v>228.94</v>
      </c>
      <c r="L113" s="75">
        <v>2732.2440999999999</v>
      </c>
      <c r="M113" s="75">
        <v>21391.155900000002</v>
      </c>
      <c r="N113" s="75">
        <v>24123.4</v>
      </c>
      <c r="O113" s="76">
        <v>7.5536905593465995E-3</v>
      </c>
      <c r="P113" s="13"/>
      <c r="Q113" s="91"/>
      <c r="R113" s="91"/>
      <c r="S113" s="91"/>
      <c r="T113" s="91"/>
      <c r="U113" s="91"/>
      <c r="V113" s="91"/>
      <c r="W113" s="114"/>
      <c r="X113" s="91"/>
      <c r="Y113" s="136">
        <f>N113</f>
        <v>24123.4</v>
      </c>
      <c r="Z113" s="166"/>
      <c r="AA113" s="210"/>
      <c r="AB113" s="91"/>
      <c r="AC113" s="91"/>
      <c r="AD113" s="174"/>
      <c r="AE113" s="93"/>
      <c r="AF113" s="93"/>
      <c r="AG113" s="93"/>
      <c r="AH113" s="97"/>
      <c r="AI113" s="13"/>
      <c r="AJ113" s="13"/>
    </row>
    <row r="114" spans="1:36" ht="28.5">
      <c r="A114" s="3"/>
      <c r="B114" s="71" t="s">
        <v>274</v>
      </c>
      <c r="C114" s="72" t="s">
        <v>275</v>
      </c>
      <c r="D114" s="71" t="s">
        <v>36</v>
      </c>
      <c r="E114" s="71" t="s">
        <v>276</v>
      </c>
      <c r="F114" s="73" t="s">
        <v>77</v>
      </c>
      <c r="G114" s="74">
        <v>106.11</v>
      </c>
      <c r="H114" s="75">
        <v>56.67</v>
      </c>
      <c r="I114" s="75">
        <v>7.3</v>
      </c>
      <c r="J114" s="75">
        <v>61.16</v>
      </c>
      <c r="K114" s="75">
        <v>68.459999999999994</v>
      </c>
      <c r="L114" s="75">
        <v>774.60299999999995</v>
      </c>
      <c r="M114" s="75">
        <v>6489.6869999999999</v>
      </c>
      <c r="N114" s="75">
        <v>7264.29</v>
      </c>
      <c r="O114" s="76">
        <v>2.2746461441320838E-3</v>
      </c>
      <c r="P114" s="13"/>
      <c r="Q114" s="91"/>
      <c r="R114" s="91"/>
      <c r="S114" s="91"/>
      <c r="T114" s="91"/>
      <c r="U114" s="91"/>
      <c r="V114" s="91"/>
      <c r="W114" s="114"/>
      <c r="X114" s="91"/>
      <c r="Y114" s="136">
        <f t="shared" ref="Y114:Y115" si="23">N114</f>
        <v>7264.29</v>
      </c>
      <c r="Z114" s="166"/>
      <c r="AA114" s="210"/>
      <c r="AB114" s="91"/>
      <c r="AC114" s="91"/>
      <c r="AD114" s="174"/>
      <c r="AE114" s="93"/>
      <c r="AF114" s="93"/>
      <c r="AG114" s="93"/>
      <c r="AH114" s="97"/>
      <c r="AI114" s="13"/>
      <c r="AJ114" s="13"/>
    </row>
    <row r="115" spans="1:36" ht="28.5">
      <c r="A115" s="3"/>
      <c r="B115" s="71" t="s">
        <v>277</v>
      </c>
      <c r="C115" s="72" t="s">
        <v>278</v>
      </c>
      <c r="D115" s="71" t="s">
        <v>36</v>
      </c>
      <c r="E115" s="71" t="s">
        <v>279</v>
      </c>
      <c r="F115" s="73" t="s">
        <v>77</v>
      </c>
      <c r="G115" s="74">
        <v>34.06</v>
      </c>
      <c r="H115" s="75">
        <v>83.7</v>
      </c>
      <c r="I115" s="75">
        <v>2.97</v>
      </c>
      <c r="J115" s="75">
        <v>98.14</v>
      </c>
      <c r="K115" s="75">
        <v>101.11</v>
      </c>
      <c r="L115" s="75">
        <v>101.15819999999999</v>
      </c>
      <c r="M115" s="75">
        <v>3342.6417999999999</v>
      </c>
      <c r="N115" s="75">
        <v>3443.8</v>
      </c>
      <c r="O115" s="76">
        <v>1.0783471462678486E-3</v>
      </c>
      <c r="P115" s="13"/>
      <c r="Q115" s="91"/>
      <c r="R115" s="91"/>
      <c r="S115" s="91"/>
      <c r="T115" s="91"/>
      <c r="U115" s="91"/>
      <c r="V115" s="91"/>
      <c r="W115" s="114"/>
      <c r="X115" s="91"/>
      <c r="Y115" s="136">
        <f t="shared" si="23"/>
        <v>3443.8</v>
      </c>
      <c r="Z115" s="166"/>
      <c r="AA115" s="210"/>
      <c r="AB115" s="91"/>
      <c r="AC115" s="91"/>
      <c r="AD115" s="174"/>
      <c r="AE115" s="93"/>
      <c r="AF115" s="93"/>
      <c r="AG115" s="93"/>
      <c r="AH115" s="97"/>
      <c r="AI115" s="13"/>
      <c r="AJ115" s="13"/>
    </row>
    <row r="116" spans="1:36" s="116" customFormat="1">
      <c r="A116" s="106"/>
      <c r="B116" s="107">
        <v>6</v>
      </c>
      <c r="C116" s="108"/>
      <c r="D116" s="108"/>
      <c r="E116" s="108" t="s">
        <v>280</v>
      </c>
      <c r="F116" s="108"/>
      <c r="G116" s="109"/>
      <c r="H116" s="110"/>
      <c r="I116" s="108"/>
      <c r="J116" s="108"/>
      <c r="K116" s="108"/>
      <c r="L116" s="108"/>
      <c r="M116" s="108"/>
      <c r="N116" s="111">
        <v>35528.75</v>
      </c>
      <c r="O116" s="112">
        <v>1.1125014859447072E-2</v>
      </c>
      <c r="P116" s="113"/>
      <c r="Q116" s="114"/>
      <c r="R116" s="114"/>
      <c r="S116" s="114"/>
      <c r="T116" s="114"/>
      <c r="U116" s="114"/>
      <c r="V116" s="114"/>
      <c r="W116" s="114"/>
      <c r="X116" s="114">
        <f>SUM(X106:X115)</f>
        <v>76982.649999999994</v>
      </c>
      <c r="Y116" s="136">
        <f>SUM(Y106:Y115)</f>
        <v>58413.15</v>
      </c>
      <c r="Z116" s="166"/>
      <c r="AA116" s="210"/>
      <c r="AB116" s="114"/>
      <c r="AC116" s="114"/>
      <c r="AD116" s="174"/>
      <c r="AE116" s="115"/>
      <c r="AF116" s="115"/>
      <c r="AG116" s="115"/>
      <c r="AH116" s="117"/>
      <c r="AI116" s="113"/>
      <c r="AJ116" s="113"/>
    </row>
    <row r="117" spans="1:36" ht="28.5">
      <c r="A117" s="3"/>
      <c r="B117" s="71" t="s">
        <v>281</v>
      </c>
      <c r="C117" s="72" t="s">
        <v>282</v>
      </c>
      <c r="D117" s="71" t="s">
        <v>36</v>
      </c>
      <c r="E117" s="71" t="s">
        <v>283</v>
      </c>
      <c r="F117" s="73" t="s">
        <v>25</v>
      </c>
      <c r="G117" s="74">
        <v>185.45</v>
      </c>
      <c r="H117" s="75">
        <v>55.41</v>
      </c>
      <c r="I117" s="75">
        <v>31.21</v>
      </c>
      <c r="J117" s="75">
        <v>35.729999999999997</v>
      </c>
      <c r="K117" s="75">
        <v>66.94</v>
      </c>
      <c r="L117" s="75">
        <v>5787.8945000000003</v>
      </c>
      <c r="M117" s="75">
        <v>6626.1255000000001</v>
      </c>
      <c r="N117" s="75">
        <v>12414.02</v>
      </c>
      <c r="O117" s="76">
        <v>3.8871662235646664E-3</v>
      </c>
      <c r="P117" s="13"/>
      <c r="Q117" s="91"/>
      <c r="R117" s="91"/>
      <c r="S117" s="91"/>
      <c r="T117" s="91"/>
      <c r="U117" s="91"/>
      <c r="V117" s="91"/>
      <c r="W117" s="114"/>
      <c r="X117" s="91">
        <f>N117</f>
        <v>12414.02</v>
      </c>
      <c r="Y117" s="136"/>
      <c r="Z117" s="166"/>
      <c r="AA117" s="210"/>
      <c r="AB117" s="91"/>
      <c r="AC117" s="91"/>
      <c r="AD117" s="174"/>
      <c r="AE117" s="93"/>
      <c r="AF117" s="93"/>
      <c r="AG117" s="93"/>
      <c r="AH117" s="97"/>
      <c r="AI117" s="13"/>
      <c r="AJ117" s="13"/>
    </row>
    <row r="118" spans="1:36" ht="28.5">
      <c r="A118" s="3"/>
      <c r="B118" s="71" t="s">
        <v>284</v>
      </c>
      <c r="C118" s="72" t="s">
        <v>285</v>
      </c>
      <c r="D118" s="71" t="s">
        <v>36</v>
      </c>
      <c r="E118" s="71" t="s">
        <v>286</v>
      </c>
      <c r="F118" s="73" t="s">
        <v>25</v>
      </c>
      <c r="G118" s="74">
        <v>528.57000000000005</v>
      </c>
      <c r="H118" s="75">
        <v>30.4</v>
      </c>
      <c r="I118" s="75">
        <v>19.079999999999998</v>
      </c>
      <c r="J118" s="75">
        <v>17.64</v>
      </c>
      <c r="K118" s="75">
        <v>36.72</v>
      </c>
      <c r="L118" s="75">
        <v>10085.115599999999</v>
      </c>
      <c r="M118" s="75">
        <v>9323.9743999999992</v>
      </c>
      <c r="N118" s="75">
        <v>19409.09</v>
      </c>
      <c r="O118" s="76">
        <v>6.0775122867634118E-3</v>
      </c>
      <c r="P118" s="13"/>
      <c r="Q118" s="91"/>
      <c r="R118" s="91"/>
      <c r="S118" s="91"/>
      <c r="T118" s="91"/>
      <c r="U118" s="91"/>
      <c r="V118" s="91"/>
      <c r="W118" s="114"/>
      <c r="X118" s="91">
        <f t="shared" ref="X118:X119" si="24">N118</f>
        <v>19409.09</v>
      </c>
      <c r="Y118" s="136"/>
      <c r="Z118" s="166"/>
      <c r="AA118" s="210"/>
      <c r="AB118" s="91"/>
      <c r="AC118" s="91"/>
      <c r="AD118" s="174"/>
      <c r="AE118" s="93"/>
      <c r="AF118" s="93"/>
      <c r="AG118" s="93"/>
      <c r="AH118" s="97"/>
      <c r="AI118" s="13"/>
      <c r="AJ118" s="13"/>
    </row>
    <row r="119" spans="1:36" ht="28.5">
      <c r="A119" s="3"/>
      <c r="B119" s="71" t="s">
        <v>287</v>
      </c>
      <c r="C119" s="72" t="s">
        <v>288</v>
      </c>
      <c r="D119" s="71" t="s">
        <v>36</v>
      </c>
      <c r="E119" s="71" t="s">
        <v>289</v>
      </c>
      <c r="F119" s="73" t="s">
        <v>25</v>
      </c>
      <c r="G119" s="74">
        <v>57.23</v>
      </c>
      <c r="H119" s="75">
        <v>53.6</v>
      </c>
      <c r="I119" s="75">
        <v>28.35</v>
      </c>
      <c r="J119" s="75">
        <v>36.4</v>
      </c>
      <c r="K119" s="75">
        <v>64.75</v>
      </c>
      <c r="L119" s="75">
        <v>1622.4704999999999</v>
      </c>
      <c r="M119" s="75">
        <v>2083.1695</v>
      </c>
      <c r="N119" s="75">
        <v>3705.64</v>
      </c>
      <c r="O119" s="76">
        <v>1.1603363491189938E-3</v>
      </c>
      <c r="P119" s="13"/>
      <c r="Q119" s="91"/>
      <c r="R119" s="91"/>
      <c r="S119" s="91"/>
      <c r="T119" s="91"/>
      <c r="U119" s="91"/>
      <c r="V119" s="91"/>
      <c r="W119" s="114"/>
      <c r="X119" s="91">
        <f t="shared" si="24"/>
        <v>3705.64</v>
      </c>
      <c r="Y119" s="136"/>
      <c r="Z119" s="166"/>
      <c r="AA119" s="210"/>
      <c r="AB119" s="91"/>
      <c r="AC119" s="91"/>
      <c r="AD119" s="174"/>
      <c r="AE119" s="93"/>
      <c r="AF119" s="93"/>
      <c r="AG119" s="93"/>
      <c r="AH119" s="97"/>
      <c r="AI119" s="13"/>
      <c r="AJ119" s="13"/>
    </row>
    <row r="120" spans="1:36" s="116" customFormat="1">
      <c r="A120" s="106"/>
      <c r="B120" s="107">
        <v>7</v>
      </c>
      <c r="C120" s="108"/>
      <c r="D120" s="108"/>
      <c r="E120" s="108" t="s">
        <v>290</v>
      </c>
      <c r="F120" s="108"/>
      <c r="G120" s="109"/>
      <c r="H120" s="110"/>
      <c r="I120" s="108"/>
      <c r="J120" s="108"/>
      <c r="K120" s="108"/>
      <c r="L120" s="108"/>
      <c r="M120" s="108"/>
      <c r="N120" s="111">
        <v>279588.23</v>
      </c>
      <c r="O120" s="112">
        <v>8.7546654843654939E-2</v>
      </c>
      <c r="P120" s="113"/>
      <c r="Q120" s="114"/>
      <c r="R120" s="114"/>
      <c r="S120" s="114"/>
      <c r="T120" s="114"/>
      <c r="U120" s="114"/>
      <c r="V120" s="114"/>
      <c r="W120" s="114"/>
      <c r="X120" s="114"/>
      <c r="Y120" s="136"/>
      <c r="Z120" s="166"/>
      <c r="AA120" s="210"/>
      <c r="AB120" s="114"/>
      <c r="AC120" s="114"/>
      <c r="AD120" s="174"/>
      <c r="AE120" s="115"/>
      <c r="AF120" s="115"/>
      <c r="AG120" s="115"/>
      <c r="AH120" s="117"/>
      <c r="AI120" s="113"/>
      <c r="AJ120" s="113"/>
    </row>
    <row r="121" spans="1:36">
      <c r="A121" s="3"/>
      <c r="B121" s="64" t="s">
        <v>291</v>
      </c>
      <c r="C121" s="64"/>
      <c r="D121" s="64"/>
      <c r="E121" s="64" t="s">
        <v>292</v>
      </c>
      <c r="F121" s="64"/>
      <c r="G121" s="65"/>
      <c r="H121" s="66"/>
      <c r="I121" s="64"/>
      <c r="J121" s="64"/>
      <c r="K121" s="64"/>
      <c r="L121" s="64"/>
      <c r="M121" s="64"/>
      <c r="N121" s="67">
        <v>62398.48</v>
      </c>
      <c r="O121" s="68">
        <v>1.9538655798667585E-2</v>
      </c>
      <c r="P121" s="13"/>
      <c r="Q121" s="91"/>
      <c r="R121" s="91"/>
      <c r="S121" s="91"/>
      <c r="T121" s="91"/>
      <c r="U121" s="91"/>
      <c r="V121" s="91"/>
      <c r="W121" s="114"/>
      <c r="X121" s="91"/>
      <c r="Y121" s="136"/>
      <c r="Z121" s="166"/>
      <c r="AA121" s="210"/>
      <c r="AB121" s="91"/>
      <c r="AC121" s="91"/>
      <c r="AD121" s="174"/>
      <c r="AE121" s="93"/>
      <c r="AF121" s="93"/>
      <c r="AG121" s="93"/>
      <c r="AH121" s="97"/>
      <c r="AI121" s="13"/>
      <c r="AJ121" s="13"/>
    </row>
    <row r="122" spans="1:36">
      <c r="A122" s="3"/>
      <c r="B122" s="64" t="s">
        <v>293</v>
      </c>
      <c r="C122" s="64"/>
      <c r="D122" s="64"/>
      <c r="E122" s="64" t="s">
        <v>294</v>
      </c>
      <c r="F122" s="64"/>
      <c r="G122" s="65"/>
      <c r="H122" s="66"/>
      <c r="I122" s="64"/>
      <c r="J122" s="64"/>
      <c r="K122" s="64"/>
      <c r="L122" s="64"/>
      <c r="M122" s="64"/>
      <c r="N122" s="67">
        <v>62398.48</v>
      </c>
      <c r="O122" s="68">
        <v>1.9538655798667585E-2</v>
      </c>
      <c r="P122" s="13"/>
      <c r="Q122" s="91"/>
      <c r="R122" s="91"/>
      <c r="S122" s="91"/>
      <c r="T122" s="91"/>
      <c r="U122" s="91"/>
      <c r="V122" s="91"/>
      <c r="W122" s="114"/>
      <c r="X122" s="91"/>
      <c r="Y122" s="136"/>
      <c r="Z122" s="166"/>
      <c r="AA122" s="210"/>
      <c r="AB122" s="91"/>
      <c r="AC122" s="91"/>
      <c r="AD122" s="174"/>
      <c r="AE122" s="93"/>
      <c r="AF122" s="93"/>
      <c r="AG122" s="93"/>
      <c r="AH122" s="97"/>
      <c r="AI122" s="13"/>
      <c r="AJ122" s="13"/>
    </row>
    <row r="123" spans="1:36" ht="42.75">
      <c r="A123" s="3"/>
      <c r="B123" s="71" t="s">
        <v>295</v>
      </c>
      <c r="C123" s="72" t="s">
        <v>296</v>
      </c>
      <c r="D123" s="71" t="s">
        <v>36</v>
      </c>
      <c r="E123" s="71" t="s">
        <v>297</v>
      </c>
      <c r="F123" s="73" t="s">
        <v>38</v>
      </c>
      <c r="G123" s="74">
        <v>21</v>
      </c>
      <c r="H123" s="75">
        <v>1121.75</v>
      </c>
      <c r="I123" s="75">
        <v>314.79000000000002</v>
      </c>
      <c r="J123" s="75">
        <v>1040.3900000000001</v>
      </c>
      <c r="K123" s="75">
        <v>1355.18</v>
      </c>
      <c r="L123" s="75">
        <v>6610.59</v>
      </c>
      <c r="M123" s="75">
        <v>21848.19</v>
      </c>
      <c r="N123" s="75">
        <v>28458.78</v>
      </c>
      <c r="O123" s="76">
        <v>8.9112155756038459E-3</v>
      </c>
      <c r="P123" s="13"/>
      <c r="Q123" s="91"/>
      <c r="R123" s="91"/>
      <c r="S123" s="91"/>
      <c r="T123" s="91"/>
      <c r="U123" s="91"/>
      <c r="V123" s="91"/>
      <c r="W123" s="114"/>
      <c r="X123" s="91"/>
      <c r="Y123" s="136"/>
      <c r="Z123" s="166">
        <f>N123</f>
        <v>28458.78</v>
      </c>
      <c r="AA123" s="210"/>
      <c r="AB123" s="91"/>
      <c r="AC123" s="91"/>
      <c r="AD123" s="174"/>
      <c r="AE123" s="93"/>
      <c r="AF123" s="93"/>
      <c r="AG123" s="93"/>
      <c r="AH123" s="97"/>
      <c r="AI123" s="13"/>
      <c r="AJ123" s="13"/>
    </row>
    <row r="124" spans="1:36" ht="42.75">
      <c r="A124" s="3"/>
      <c r="B124" s="71" t="s">
        <v>298</v>
      </c>
      <c r="C124" s="72" t="s">
        <v>299</v>
      </c>
      <c r="D124" s="71" t="s">
        <v>36</v>
      </c>
      <c r="E124" s="71" t="s">
        <v>300</v>
      </c>
      <c r="F124" s="73" t="s">
        <v>38</v>
      </c>
      <c r="G124" s="74">
        <v>10</v>
      </c>
      <c r="H124" s="75">
        <v>1045.8699999999999</v>
      </c>
      <c r="I124" s="75">
        <v>309.04000000000002</v>
      </c>
      <c r="J124" s="75">
        <v>954.47</v>
      </c>
      <c r="K124" s="75">
        <v>1263.51</v>
      </c>
      <c r="L124" s="75">
        <v>3090.4</v>
      </c>
      <c r="M124" s="75">
        <v>9544.7000000000007</v>
      </c>
      <c r="N124" s="75">
        <v>12635.1</v>
      </c>
      <c r="O124" s="76">
        <v>3.9563923653548102E-3</v>
      </c>
      <c r="P124" s="13"/>
      <c r="Q124" s="91"/>
      <c r="R124" s="91"/>
      <c r="S124" s="91"/>
      <c r="T124" s="91"/>
      <c r="U124" s="91"/>
      <c r="V124" s="91"/>
      <c r="W124" s="114"/>
      <c r="X124" s="91"/>
      <c r="Y124" s="136"/>
      <c r="Z124" s="166">
        <f t="shared" ref="Z124:Z127" si="25">N124</f>
        <v>12635.1</v>
      </c>
      <c r="AA124" s="210"/>
      <c r="AB124" s="91"/>
      <c r="AC124" s="91"/>
      <c r="AD124" s="174"/>
      <c r="AE124" s="93"/>
      <c r="AF124" s="93"/>
      <c r="AG124" s="93"/>
      <c r="AH124" s="97"/>
      <c r="AI124" s="13"/>
      <c r="AJ124" s="13"/>
    </row>
    <row r="125" spans="1:36">
      <c r="A125" s="3"/>
      <c r="B125" s="71" t="s">
        <v>301</v>
      </c>
      <c r="C125" s="72" t="s">
        <v>302</v>
      </c>
      <c r="D125" s="71" t="s">
        <v>18</v>
      </c>
      <c r="E125" s="71" t="s">
        <v>303</v>
      </c>
      <c r="F125" s="73" t="s">
        <v>25</v>
      </c>
      <c r="G125" s="74">
        <v>17.75</v>
      </c>
      <c r="H125" s="75">
        <v>549.9</v>
      </c>
      <c r="I125" s="75">
        <v>47.26</v>
      </c>
      <c r="J125" s="75">
        <v>617.07000000000005</v>
      </c>
      <c r="K125" s="75">
        <v>664.33</v>
      </c>
      <c r="L125" s="75">
        <v>838.86500000000001</v>
      </c>
      <c r="M125" s="75">
        <v>10952.985000000001</v>
      </c>
      <c r="N125" s="75">
        <v>11791.85</v>
      </c>
      <c r="O125" s="76">
        <v>3.6923479286597744E-3</v>
      </c>
      <c r="P125" s="13"/>
      <c r="Q125" s="91"/>
      <c r="R125" s="91"/>
      <c r="S125" s="91"/>
      <c r="T125" s="91"/>
      <c r="U125" s="91"/>
      <c r="V125" s="91"/>
      <c r="W125" s="114"/>
      <c r="X125" s="91"/>
      <c r="Y125" s="136"/>
      <c r="Z125" s="166">
        <f t="shared" si="25"/>
        <v>11791.85</v>
      </c>
      <c r="AA125" s="210"/>
      <c r="AB125" s="91"/>
      <c r="AC125" s="91"/>
      <c r="AD125" s="174"/>
      <c r="AE125" s="93"/>
      <c r="AF125" s="93"/>
      <c r="AG125" s="93"/>
      <c r="AH125" s="97"/>
      <c r="AI125" s="13"/>
      <c r="AJ125" s="13"/>
    </row>
    <row r="126" spans="1:36">
      <c r="A126" s="3"/>
      <c r="B126" s="71" t="s">
        <v>304</v>
      </c>
      <c r="C126" s="72" t="s">
        <v>305</v>
      </c>
      <c r="D126" s="71" t="s">
        <v>32</v>
      </c>
      <c r="E126" s="71" t="s">
        <v>306</v>
      </c>
      <c r="F126" s="73" t="s">
        <v>38</v>
      </c>
      <c r="G126" s="74">
        <v>3</v>
      </c>
      <c r="H126" s="75">
        <v>1274.92</v>
      </c>
      <c r="I126" s="75">
        <v>181.03</v>
      </c>
      <c r="J126" s="75">
        <v>1359.2</v>
      </c>
      <c r="K126" s="75">
        <v>1540.23</v>
      </c>
      <c r="L126" s="75">
        <v>543.09</v>
      </c>
      <c r="M126" s="75">
        <v>4077.6</v>
      </c>
      <c r="N126" s="75">
        <v>4620.6899999999996</v>
      </c>
      <c r="O126" s="76">
        <v>1.446863312413144E-3</v>
      </c>
      <c r="P126" s="13"/>
      <c r="Q126" s="91"/>
      <c r="R126" s="91"/>
      <c r="S126" s="91"/>
      <c r="T126" s="91"/>
      <c r="U126" s="91"/>
      <c r="V126" s="91"/>
      <c r="W126" s="114"/>
      <c r="X126" s="91"/>
      <c r="Y126" s="136"/>
      <c r="Z126" s="166">
        <f t="shared" si="25"/>
        <v>4620.6899999999996</v>
      </c>
      <c r="AA126" s="210"/>
      <c r="AB126" s="91"/>
      <c r="AC126" s="91"/>
      <c r="AD126" s="174"/>
      <c r="AE126" s="93"/>
      <c r="AF126" s="93"/>
      <c r="AG126" s="93"/>
      <c r="AH126" s="97"/>
      <c r="AI126" s="13"/>
      <c r="AJ126" s="13"/>
    </row>
    <row r="127" spans="1:36">
      <c r="A127" s="3"/>
      <c r="B127" s="71" t="s">
        <v>307</v>
      </c>
      <c r="C127" s="72" t="s">
        <v>308</v>
      </c>
      <c r="D127" s="71" t="s">
        <v>32</v>
      </c>
      <c r="E127" s="71" t="s">
        <v>309</v>
      </c>
      <c r="F127" s="73" t="s">
        <v>38</v>
      </c>
      <c r="G127" s="74">
        <v>1</v>
      </c>
      <c r="H127" s="75">
        <v>4049.39</v>
      </c>
      <c r="I127" s="75">
        <v>739.88</v>
      </c>
      <c r="J127" s="75">
        <v>4152.18</v>
      </c>
      <c r="K127" s="75">
        <v>4892.0600000000004</v>
      </c>
      <c r="L127" s="75">
        <v>739.88</v>
      </c>
      <c r="M127" s="75">
        <v>4152.18</v>
      </c>
      <c r="N127" s="75">
        <v>4892.0600000000004</v>
      </c>
      <c r="O127" s="76">
        <v>1.53183661663601E-3</v>
      </c>
      <c r="P127" s="13"/>
      <c r="Q127" s="91"/>
      <c r="R127" s="91"/>
      <c r="S127" s="91"/>
      <c r="T127" s="91"/>
      <c r="U127" s="91"/>
      <c r="V127" s="91"/>
      <c r="W127" s="114"/>
      <c r="X127" s="91"/>
      <c r="Y127" s="136"/>
      <c r="Z127" s="166">
        <f t="shared" si="25"/>
        <v>4892.0600000000004</v>
      </c>
      <c r="AA127" s="210"/>
      <c r="AB127" s="91"/>
      <c r="AC127" s="91"/>
      <c r="AD127" s="174"/>
      <c r="AE127" s="93"/>
      <c r="AF127" s="93"/>
      <c r="AG127" s="93"/>
      <c r="AH127" s="97"/>
      <c r="AI127" s="13"/>
      <c r="AJ127" s="13"/>
    </row>
    <row r="128" spans="1:36">
      <c r="A128" s="3"/>
      <c r="B128" s="64" t="s">
        <v>310</v>
      </c>
      <c r="C128" s="64"/>
      <c r="D128" s="64"/>
      <c r="E128" s="64" t="s">
        <v>311</v>
      </c>
      <c r="F128" s="64"/>
      <c r="G128" s="65"/>
      <c r="H128" s="66"/>
      <c r="I128" s="64"/>
      <c r="J128" s="64"/>
      <c r="K128" s="64"/>
      <c r="L128" s="64"/>
      <c r="M128" s="64"/>
      <c r="N128" s="67">
        <v>135306.60999999999</v>
      </c>
      <c r="O128" s="68">
        <v>4.2368167943747238E-2</v>
      </c>
      <c r="P128" s="13"/>
      <c r="Q128" s="91"/>
      <c r="R128" s="91"/>
      <c r="S128" s="91"/>
      <c r="T128" s="91"/>
      <c r="U128" s="91"/>
      <c r="V128" s="91"/>
      <c r="W128" s="114"/>
      <c r="X128" s="91"/>
      <c r="Y128" s="136"/>
      <c r="Z128" s="166"/>
      <c r="AA128" s="210"/>
      <c r="AB128" s="91"/>
      <c r="AC128" s="91"/>
      <c r="AD128" s="174"/>
      <c r="AE128" s="93"/>
      <c r="AF128" s="93"/>
      <c r="AG128" s="93"/>
      <c r="AH128" s="97"/>
      <c r="AI128" s="13"/>
      <c r="AJ128" s="13"/>
    </row>
    <row r="129" spans="1:36">
      <c r="A129" s="3"/>
      <c r="B129" s="64" t="s">
        <v>312</v>
      </c>
      <c r="C129" s="64"/>
      <c r="D129" s="64"/>
      <c r="E129" s="64" t="s">
        <v>313</v>
      </c>
      <c r="F129" s="64"/>
      <c r="G129" s="65"/>
      <c r="H129" s="66"/>
      <c r="I129" s="64"/>
      <c r="J129" s="64"/>
      <c r="K129" s="64"/>
      <c r="L129" s="64"/>
      <c r="M129" s="64"/>
      <c r="N129" s="67">
        <v>88408.12</v>
      </c>
      <c r="O129" s="68">
        <v>2.7682979240636944E-2</v>
      </c>
      <c r="P129" s="13"/>
      <c r="Q129" s="91"/>
      <c r="R129" s="91"/>
      <c r="S129" s="91"/>
      <c r="T129" s="91"/>
      <c r="U129" s="91"/>
      <c r="V129" s="91"/>
      <c r="W129" s="114"/>
      <c r="X129" s="91"/>
      <c r="Y129" s="136"/>
      <c r="Z129" s="166"/>
      <c r="AA129" s="210"/>
      <c r="AB129" s="91"/>
      <c r="AC129" s="91"/>
      <c r="AD129" s="174"/>
      <c r="AE129" s="93"/>
      <c r="AF129" s="93"/>
      <c r="AG129" s="93"/>
      <c r="AH129" s="97"/>
      <c r="AI129" s="13"/>
      <c r="AJ129" s="13"/>
    </row>
    <row r="130" spans="1:36" ht="28.5">
      <c r="A130" s="3"/>
      <c r="B130" s="71" t="s">
        <v>314</v>
      </c>
      <c r="C130" s="72" t="s">
        <v>315</v>
      </c>
      <c r="D130" s="71" t="s">
        <v>36</v>
      </c>
      <c r="E130" s="71" t="s">
        <v>316</v>
      </c>
      <c r="F130" s="73" t="s">
        <v>25</v>
      </c>
      <c r="G130" s="74">
        <v>7.56</v>
      </c>
      <c r="H130" s="75">
        <v>814.89</v>
      </c>
      <c r="I130" s="75">
        <v>12.62</v>
      </c>
      <c r="J130" s="75">
        <v>971.84</v>
      </c>
      <c r="K130" s="75">
        <v>984.46</v>
      </c>
      <c r="L130" s="75">
        <v>95.407200000000003</v>
      </c>
      <c r="M130" s="75">
        <v>7347.1027999999997</v>
      </c>
      <c r="N130" s="75">
        <v>7442.51</v>
      </c>
      <c r="O130" s="76">
        <v>2.3304516579272681E-3</v>
      </c>
      <c r="P130" s="13"/>
      <c r="Q130" s="91"/>
      <c r="R130" s="91"/>
      <c r="S130" s="91"/>
      <c r="T130" s="91"/>
      <c r="U130" s="91"/>
      <c r="V130" s="91"/>
      <c r="W130" s="114"/>
      <c r="X130" s="91"/>
      <c r="Y130" s="136"/>
      <c r="Z130" s="166"/>
      <c r="AA130" s="210">
        <f>N130</f>
        <v>7442.51</v>
      </c>
      <c r="AB130" s="91"/>
      <c r="AC130" s="91"/>
      <c r="AD130" s="174"/>
      <c r="AE130" s="93"/>
      <c r="AF130" s="93"/>
      <c r="AG130" s="93"/>
      <c r="AH130" s="97"/>
      <c r="AI130" s="13"/>
      <c r="AJ130" s="13"/>
    </row>
    <row r="131" spans="1:36">
      <c r="A131" s="3"/>
      <c r="B131" s="71" t="s">
        <v>317</v>
      </c>
      <c r="C131" s="72" t="s">
        <v>318</v>
      </c>
      <c r="D131" s="71" t="s">
        <v>18</v>
      </c>
      <c r="E131" s="71" t="s">
        <v>319</v>
      </c>
      <c r="F131" s="73" t="s">
        <v>25</v>
      </c>
      <c r="G131" s="74">
        <v>17.73</v>
      </c>
      <c r="H131" s="75">
        <v>1125.43</v>
      </c>
      <c r="I131" s="75">
        <v>172.17</v>
      </c>
      <c r="J131" s="75">
        <v>1187.46</v>
      </c>
      <c r="K131" s="75">
        <v>1359.63</v>
      </c>
      <c r="L131" s="75">
        <v>3052.5740999999998</v>
      </c>
      <c r="M131" s="75">
        <v>21053.655900000002</v>
      </c>
      <c r="N131" s="75">
        <v>24106.23</v>
      </c>
      <c r="O131" s="76">
        <v>7.5483141668437189E-3</v>
      </c>
      <c r="P131" s="13"/>
      <c r="Q131" s="91"/>
      <c r="R131" s="91"/>
      <c r="S131" s="91"/>
      <c r="T131" s="91"/>
      <c r="U131" s="91"/>
      <c r="V131" s="91"/>
      <c r="W131" s="114"/>
      <c r="X131" s="91"/>
      <c r="Y131" s="136"/>
      <c r="Z131" s="166"/>
      <c r="AA131" s="210">
        <f>N131</f>
        <v>24106.23</v>
      </c>
      <c r="AB131" s="91"/>
      <c r="AC131" s="91"/>
      <c r="AD131" s="174"/>
      <c r="AE131" s="93"/>
      <c r="AF131" s="93"/>
      <c r="AG131" s="93"/>
      <c r="AH131" s="97"/>
      <c r="AI131" s="13"/>
      <c r="AJ131" s="13"/>
    </row>
    <row r="132" spans="1:36" ht="42.75">
      <c r="A132" s="3"/>
      <c r="B132" s="71" t="s">
        <v>320</v>
      </c>
      <c r="C132" s="72" t="s">
        <v>321</v>
      </c>
      <c r="D132" s="71" t="s">
        <v>322</v>
      </c>
      <c r="E132" s="71" t="s">
        <v>323</v>
      </c>
      <c r="F132" s="73" t="s">
        <v>25</v>
      </c>
      <c r="G132" s="74">
        <v>20.28</v>
      </c>
      <c r="H132" s="75">
        <v>1139.96</v>
      </c>
      <c r="I132" s="75">
        <v>187.57</v>
      </c>
      <c r="J132" s="75">
        <v>1189.6099999999999</v>
      </c>
      <c r="K132" s="75">
        <v>1377.18</v>
      </c>
      <c r="L132" s="75">
        <v>3803.9196000000002</v>
      </c>
      <c r="M132" s="75">
        <v>24125.290400000002</v>
      </c>
      <c r="N132" s="75">
        <v>27929.21</v>
      </c>
      <c r="O132" s="76">
        <v>8.7453928512153615E-3</v>
      </c>
      <c r="P132" s="13"/>
      <c r="Q132" s="91"/>
      <c r="R132" s="91"/>
      <c r="S132" s="91"/>
      <c r="T132" s="91"/>
      <c r="U132" s="91"/>
      <c r="V132" s="91"/>
      <c r="W132" s="114"/>
      <c r="X132" s="91"/>
      <c r="Y132" s="136"/>
      <c r="Z132" s="166"/>
      <c r="AA132" s="210">
        <f t="shared" ref="AA132:AA134" si="26">N132</f>
        <v>27929.21</v>
      </c>
      <c r="AB132" s="91"/>
      <c r="AC132" s="91"/>
      <c r="AD132" s="174"/>
      <c r="AE132" s="93"/>
      <c r="AF132" s="93"/>
      <c r="AG132" s="93"/>
      <c r="AH132" s="97"/>
      <c r="AI132" s="13"/>
      <c r="AJ132" s="13"/>
    </row>
    <row r="133" spans="1:36">
      <c r="A133" s="3"/>
      <c r="B133" s="71" t="s">
        <v>324</v>
      </c>
      <c r="C133" s="72" t="s">
        <v>325</v>
      </c>
      <c r="D133" s="71" t="s">
        <v>18</v>
      </c>
      <c r="E133" s="71" t="s">
        <v>326</v>
      </c>
      <c r="F133" s="73" t="s">
        <v>25</v>
      </c>
      <c r="G133" s="74">
        <v>13.74</v>
      </c>
      <c r="H133" s="75">
        <v>1215.8399999999999</v>
      </c>
      <c r="I133" s="75">
        <v>83.27</v>
      </c>
      <c r="J133" s="75">
        <v>1385.58</v>
      </c>
      <c r="K133" s="75">
        <v>1468.85</v>
      </c>
      <c r="L133" s="75">
        <v>1144.1297999999999</v>
      </c>
      <c r="M133" s="75">
        <v>19037.860199999999</v>
      </c>
      <c r="N133" s="75">
        <v>20181.990000000002</v>
      </c>
      <c r="O133" s="76">
        <v>6.3195282311708746E-3</v>
      </c>
      <c r="P133" s="13"/>
      <c r="Q133" s="91"/>
      <c r="R133" s="91"/>
      <c r="S133" s="91"/>
      <c r="T133" s="91"/>
      <c r="U133" s="91"/>
      <c r="V133" s="91"/>
      <c r="W133" s="114"/>
      <c r="X133" s="91"/>
      <c r="Y133" s="136"/>
      <c r="Z133" s="166"/>
      <c r="AA133" s="210">
        <f t="shared" si="26"/>
        <v>20181.990000000002</v>
      </c>
      <c r="AB133" s="91"/>
      <c r="AC133" s="91"/>
      <c r="AD133" s="174"/>
      <c r="AE133" s="93"/>
      <c r="AF133" s="93"/>
      <c r="AG133" s="93"/>
      <c r="AH133" s="97"/>
      <c r="AI133" s="13"/>
      <c r="AJ133" s="13"/>
    </row>
    <row r="134" spans="1:36">
      <c r="A134" s="3"/>
      <c r="B134" s="71" t="s">
        <v>327</v>
      </c>
      <c r="C134" s="72" t="s">
        <v>328</v>
      </c>
      <c r="D134" s="71" t="s">
        <v>32</v>
      </c>
      <c r="E134" s="71" t="s">
        <v>329</v>
      </c>
      <c r="F134" s="73" t="s">
        <v>25</v>
      </c>
      <c r="G134" s="74">
        <v>2.52</v>
      </c>
      <c r="H134" s="75">
        <v>1156.72</v>
      </c>
      <c r="I134" s="75">
        <v>689.16</v>
      </c>
      <c r="J134" s="75">
        <v>708.27</v>
      </c>
      <c r="K134" s="75">
        <v>1397.43</v>
      </c>
      <c r="L134" s="75">
        <v>1736.6831999999999</v>
      </c>
      <c r="M134" s="75">
        <v>1784.8368</v>
      </c>
      <c r="N134" s="75">
        <v>3521.52</v>
      </c>
      <c r="O134" s="76">
        <v>1.1026833853665003E-3</v>
      </c>
      <c r="P134" s="13"/>
      <c r="Q134" s="91"/>
      <c r="R134" s="91"/>
      <c r="S134" s="91"/>
      <c r="T134" s="91"/>
      <c r="U134" s="91"/>
      <c r="V134" s="91"/>
      <c r="W134" s="114"/>
      <c r="X134" s="91"/>
      <c r="Y134" s="136"/>
      <c r="Z134" s="166"/>
      <c r="AA134" s="210">
        <f t="shared" si="26"/>
        <v>3521.52</v>
      </c>
      <c r="AB134" s="91"/>
      <c r="AC134" s="91"/>
      <c r="AD134" s="174"/>
      <c r="AE134" s="93"/>
      <c r="AF134" s="93"/>
      <c r="AG134" s="93"/>
      <c r="AH134" s="97"/>
      <c r="AI134" s="13"/>
      <c r="AJ134" s="13"/>
    </row>
    <row r="135" spans="1:36" ht="28.5">
      <c r="A135" s="3"/>
      <c r="B135" s="71" t="s">
        <v>330</v>
      </c>
      <c r="C135" s="72" t="s">
        <v>331</v>
      </c>
      <c r="D135" s="71" t="s">
        <v>23</v>
      </c>
      <c r="E135" s="71" t="s">
        <v>332</v>
      </c>
      <c r="F135" s="73" t="s">
        <v>25</v>
      </c>
      <c r="G135" s="74">
        <v>10.8</v>
      </c>
      <c r="H135" s="75">
        <v>400.59</v>
      </c>
      <c r="I135" s="75">
        <v>48</v>
      </c>
      <c r="J135" s="75">
        <v>435.95</v>
      </c>
      <c r="K135" s="75">
        <v>483.95</v>
      </c>
      <c r="L135" s="75">
        <v>518.4</v>
      </c>
      <c r="M135" s="75">
        <v>4708.26</v>
      </c>
      <c r="N135" s="75">
        <v>5226.66</v>
      </c>
      <c r="O135" s="76">
        <v>1.6366089481132219E-3</v>
      </c>
      <c r="P135" s="13"/>
      <c r="Q135" s="91"/>
      <c r="R135" s="91"/>
      <c r="S135" s="91"/>
      <c r="T135" s="91"/>
      <c r="U135" s="91"/>
      <c r="V135" s="91"/>
      <c r="W135" s="114"/>
      <c r="X135" s="91"/>
      <c r="Y135" s="136"/>
      <c r="Z135" s="166"/>
      <c r="AA135" s="210">
        <f>N135</f>
        <v>5226.66</v>
      </c>
      <c r="AB135" s="91"/>
      <c r="AC135" s="91"/>
      <c r="AD135" s="174"/>
      <c r="AE135" s="93"/>
      <c r="AF135" s="93"/>
      <c r="AG135" s="93"/>
      <c r="AH135" s="97"/>
      <c r="AI135" s="13"/>
      <c r="AJ135" s="13"/>
    </row>
    <row r="136" spans="1:36" ht="41.45" customHeight="1">
      <c r="A136" s="3"/>
      <c r="B136" s="64" t="s">
        <v>333</v>
      </c>
      <c r="C136" s="64"/>
      <c r="D136" s="64"/>
      <c r="E136" s="64" t="s">
        <v>334</v>
      </c>
      <c r="F136" s="64"/>
      <c r="G136" s="65"/>
      <c r="H136" s="66"/>
      <c r="I136" s="64"/>
      <c r="J136" s="64"/>
      <c r="K136" s="64"/>
      <c r="L136" s="64"/>
      <c r="M136" s="64"/>
      <c r="N136" s="67">
        <v>46898.49</v>
      </c>
      <c r="O136" s="68">
        <v>1.4685188703110296E-2</v>
      </c>
      <c r="P136" s="13"/>
      <c r="Q136" s="91"/>
      <c r="R136" s="91"/>
      <c r="S136" s="91"/>
      <c r="T136" s="91"/>
      <c r="U136" s="91"/>
      <c r="V136" s="91"/>
      <c r="W136" s="114"/>
      <c r="X136" s="91"/>
      <c r="Y136" s="136"/>
      <c r="Z136" s="166"/>
      <c r="AA136" s="210"/>
      <c r="AB136" s="91"/>
      <c r="AC136" s="91"/>
      <c r="AD136" s="174"/>
      <c r="AE136" s="93"/>
      <c r="AF136" s="93"/>
      <c r="AG136" s="93"/>
      <c r="AH136" s="97"/>
      <c r="AI136" s="13"/>
      <c r="AJ136" s="13"/>
    </row>
    <row r="137" spans="1:36" ht="28.5">
      <c r="A137" s="3"/>
      <c r="B137" s="71" t="s">
        <v>335</v>
      </c>
      <c r="C137" s="72" t="s">
        <v>336</v>
      </c>
      <c r="D137" s="71" t="s">
        <v>36</v>
      </c>
      <c r="E137" s="71" t="s">
        <v>337</v>
      </c>
      <c r="F137" s="73" t="s">
        <v>25</v>
      </c>
      <c r="G137" s="74">
        <v>49.24</v>
      </c>
      <c r="H137" s="75">
        <v>524.70000000000005</v>
      </c>
      <c r="I137" s="75">
        <v>35.85</v>
      </c>
      <c r="J137" s="75">
        <v>598.04</v>
      </c>
      <c r="K137" s="75">
        <v>633.89</v>
      </c>
      <c r="L137" s="75">
        <v>1765.2539999999999</v>
      </c>
      <c r="M137" s="75">
        <v>29447.486000000001</v>
      </c>
      <c r="N137" s="75">
        <v>31212.74</v>
      </c>
      <c r="O137" s="76">
        <v>9.7735551153378033E-3</v>
      </c>
      <c r="P137" s="13"/>
      <c r="Q137" s="91"/>
      <c r="R137" s="91"/>
      <c r="S137" s="91"/>
      <c r="T137" s="91"/>
      <c r="U137" s="91"/>
      <c r="V137" s="91"/>
      <c r="W137" s="114"/>
      <c r="X137" s="91"/>
      <c r="Y137" s="136"/>
      <c r="Z137" s="166">
        <f>N137/2</f>
        <v>15606.37</v>
      </c>
      <c r="AA137" s="210">
        <f>Z137</f>
        <v>15606.37</v>
      </c>
      <c r="AB137" s="91"/>
      <c r="AC137" s="91"/>
      <c r="AD137" s="174"/>
      <c r="AE137" s="93"/>
      <c r="AF137" s="93"/>
      <c r="AG137" s="93"/>
      <c r="AH137" s="97"/>
      <c r="AI137" s="13"/>
      <c r="AJ137" s="13"/>
    </row>
    <row r="138" spans="1:36" ht="42.75">
      <c r="A138" s="3"/>
      <c r="B138" s="71" t="s">
        <v>338</v>
      </c>
      <c r="C138" s="72" t="s">
        <v>339</v>
      </c>
      <c r="D138" s="71" t="s">
        <v>36</v>
      </c>
      <c r="E138" s="71" t="s">
        <v>340</v>
      </c>
      <c r="F138" s="73" t="s">
        <v>25</v>
      </c>
      <c r="G138" s="74">
        <v>36.24</v>
      </c>
      <c r="H138" s="75">
        <v>306.24</v>
      </c>
      <c r="I138" s="75">
        <v>11.06</v>
      </c>
      <c r="J138" s="75">
        <v>358.9</v>
      </c>
      <c r="K138" s="75">
        <v>369.96</v>
      </c>
      <c r="L138" s="75">
        <v>400.81439999999998</v>
      </c>
      <c r="M138" s="75">
        <v>13006.535599999999</v>
      </c>
      <c r="N138" s="75">
        <v>13407.35</v>
      </c>
      <c r="O138" s="76">
        <v>4.1982047771398573E-3</v>
      </c>
      <c r="P138" s="13"/>
      <c r="Q138" s="91"/>
      <c r="R138" s="91"/>
      <c r="S138" s="91"/>
      <c r="T138" s="91"/>
      <c r="U138" s="91"/>
      <c r="V138" s="91"/>
      <c r="W138" s="114"/>
      <c r="X138" s="91"/>
      <c r="Y138" s="136"/>
      <c r="Z138" s="166">
        <f t="shared" ref="Z138" si="27">N138/2</f>
        <v>6703.6750000000002</v>
      </c>
      <c r="AA138" s="210">
        <f t="shared" ref="AA138" si="28">Z138</f>
        <v>6703.6750000000002</v>
      </c>
      <c r="AB138" s="91"/>
      <c r="AC138" s="91"/>
      <c r="AD138" s="174"/>
      <c r="AE138" s="93"/>
      <c r="AF138" s="93"/>
      <c r="AG138" s="93"/>
      <c r="AH138" s="97"/>
      <c r="AI138" s="13"/>
      <c r="AJ138" s="13"/>
    </row>
    <row r="139" spans="1:36" ht="42.75">
      <c r="A139" s="3"/>
      <c r="B139" s="71" t="s">
        <v>341</v>
      </c>
      <c r="C139" s="72" t="s">
        <v>342</v>
      </c>
      <c r="D139" s="71" t="s">
        <v>36</v>
      </c>
      <c r="E139" s="71" t="s">
        <v>343</v>
      </c>
      <c r="F139" s="73" t="s">
        <v>25</v>
      </c>
      <c r="G139" s="74">
        <v>6.84</v>
      </c>
      <c r="H139" s="75">
        <v>275.73</v>
      </c>
      <c r="I139" s="75">
        <v>11.1</v>
      </c>
      <c r="J139" s="75">
        <v>322</v>
      </c>
      <c r="K139" s="75">
        <v>333.1</v>
      </c>
      <c r="L139" s="75">
        <v>75.924000000000007</v>
      </c>
      <c r="M139" s="75">
        <v>2202.4760000000001</v>
      </c>
      <c r="N139" s="75">
        <v>2278.4</v>
      </c>
      <c r="O139" s="76">
        <v>7.1342881063263437E-4</v>
      </c>
      <c r="P139" s="13"/>
      <c r="Q139" s="91"/>
      <c r="R139" s="91"/>
      <c r="S139" s="91"/>
      <c r="T139" s="91"/>
      <c r="U139" s="91"/>
      <c r="V139" s="91"/>
      <c r="W139" s="114"/>
      <c r="X139" s="91"/>
      <c r="Y139" s="136"/>
      <c r="Z139" s="166">
        <f>N139</f>
        <v>2278.4</v>
      </c>
      <c r="AA139" s="210"/>
      <c r="AB139" s="91"/>
      <c r="AC139" s="91"/>
      <c r="AD139" s="174"/>
      <c r="AE139" s="93"/>
      <c r="AF139" s="93"/>
      <c r="AG139" s="93"/>
      <c r="AH139" s="97"/>
      <c r="AI139" s="13"/>
      <c r="AJ139" s="13"/>
    </row>
    <row r="140" spans="1:36">
      <c r="A140" s="3"/>
      <c r="B140" s="64" t="s">
        <v>344</v>
      </c>
      <c r="C140" s="64"/>
      <c r="D140" s="64"/>
      <c r="E140" s="64" t="s">
        <v>345</v>
      </c>
      <c r="F140" s="64"/>
      <c r="G140" s="65"/>
      <c r="H140" s="66"/>
      <c r="I140" s="64"/>
      <c r="J140" s="64"/>
      <c r="K140" s="64"/>
      <c r="L140" s="64"/>
      <c r="M140" s="64"/>
      <c r="N140" s="67">
        <v>2472.6799999999998</v>
      </c>
      <c r="O140" s="68">
        <v>7.7426314583703578E-4</v>
      </c>
      <c r="P140" s="13"/>
      <c r="Q140" s="91"/>
      <c r="R140" s="91"/>
      <c r="S140" s="91"/>
      <c r="T140" s="91"/>
      <c r="U140" s="91"/>
      <c r="V140" s="91"/>
      <c r="W140" s="114"/>
      <c r="X140" s="91"/>
      <c r="Y140" s="136"/>
      <c r="Z140" s="166"/>
      <c r="AA140" s="210"/>
      <c r="AB140" s="91"/>
      <c r="AC140" s="91"/>
      <c r="AD140" s="174"/>
      <c r="AE140" s="93"/>
      <c r="AF140" s="93"/>
      <c r="AG140" s="93"/>
      <c r="AH140" s="97"/>
      <c r="AI140" s="13"/>
      <c r="AJ140" s="13"/>
    </row>
    <row r="141" spans="1:36">
      <c r="A141" s="3"/>
      <c r="B141" s="64" t="s">
        <v>346</v>
      </c>
      <c r="C141" s="64"/>
      <c r="D141" s="64"/>
      <c r="E141" s="64" t="s">
        <v>347</v>
      </c>
      <c r="F141" s="64"/>
      <c r="G141" s="65"/>
      <c r="H141" s="66"/>
      <c r="I141" s="64"/>
      <c r="J141" s="64"/>
      <c r="K141" s="64"/>
      <c r="L141" s="64"/>
      <c r="M141" s="64"/>
      <c r="N141" s="67">
        <v>2472.6799999999998</v>
      </c>
      <c r="O141" s="68">
        <v>7.7426314583703578E-4</v>
      </c>
      <c r="P141" s="13"/>
      <c r="Q141" s="91"/>
      <c r="R141" s="91"/>
      <c r="S141" s="91"/>
      <c r="T141" s="91"/>
      <c r="U141" s="91"/>
      <c r="V141" s="91"/>
      <c r="W141" s="114"/>
      <c r="X141" s="91"/>
      <c r="Y141" s="136"/>
      <c r="Z141" s="166"/>
      <c r="AA141" s="210"/>
      <c r="AB141" s="91"/>
      <c r="AC141" s="91"/>
      <c r="AD141" s="174"/>
      <c r="AE141" s="93"/>
      <c r="AF141" s="93"/>
      <c r="AG141" s="93"/>
      <c r="AH141" s="97"/>
      <c r="AI141" s="13"/>
      <c r="AJ141" s="13"/>
    </row>
    <row r="142" spans="1:36" ht="42.75">
      <c r="A142" s="3"/>
      <c r="B142" s="71" t="s">
        <v>348</v>
      </c>
      <c r="C142" s="72" t="s">
        <v>349</v>
      </c>
      <c r="D142" s="71" t="s">
        <v>23</v>
      </c>
      <c r="E142" s="71" t="s">
        <v>350</v>
      </c>
      <c r="F142" s="73" t="s">
        <v>25</v>
      </c>
      <c r="G142" s="74">
        <v>3.15</v>
      </c>
      <c r="H142" s="75">
        <v>649.77</v>
      </c>
      <c r="I142" s="75">
        <v>86.28</v>
      </c>
      <c r="J142" s="75">
        <v>698.7</v>
      </c>
      <c r="K142" s="75">
        <v>784.98</v>
      </c>
      <c r="L142" s="75">
        <v>271.78199999999998</v>
      </c>
      <c r="M142" s="75">
        <v>2200.8980000000001</v>
      </c>
      <c r="N142" s="75">
        <v>2472.6799999999998</v>
      </c>
      <c r="O142" s="76">
        <v>7.7426314583703578E-4</v>
      </c>
      <c r="P142" s="13"/>
      <c r="Q142" s="91"/>
      <c r="R142" s="91"/>
      <c r="S142" s="91"/>
      <c r="T142" s="91"/>
      <c r="U142" s="91"/>
      <c r="V142" s="91"/>
      <c r="W142" s="114"/>
      <c r="X142" s="91"/>
      <c r="Y142" s="136"/>
      <c r="Z142" s="166"/>
      <c r="AA142" s="210">
        <f>N142</f>
        <v>2472.6799999999998</v>
      </c>
      <c r="AB142" s="91"/>
      <c r="AC142" s="91"/>
      <c r="AD142" s="174"/>
      <c r="AE142" s="93"/>
      <c r="AF142" s="93"/>
      <c r="AG142" s="93"/>
      <c r="AH142" s="97"/>
      <c r="AI142" s="13"/>
      <c r="AJ142" s="13"/>
    </row>
    <row r="143" spans="1:36">
      <c r="A143" s="3"/>
      <c r="B143" s="64" t="s">
        <v>351</v>
      </c>
      <c r="C143" s="64"/>
      <c r="D143" s="64"/>
      <c r="E143" s="64" t="s">
        <v>352</v>
      </c>
      <c r="F143" s="64"/>
      <c r="G143" s="65"/>
      <c r="H143" s="66"/>
      <c r="I143" s="64"/>
      <c r="J143" s="64"/>
      <c r="K143" s="64"/>
      <c r="L143" s="64"/>
      <c r="M143" s="64"/>
      <c r="N143" s="67">
        <v>79410.460000000006</v>
      </c>
      <c r="O143" s="68">
        <v>2.4865567955403085E-2</v>
      </c>
      <c r="P143" s="13"/>
      <c r="Q143" s="91"/>
      <c r="R143" s="91"/>
      <c r="S143" s="91"/>
      <c r="T143" s="91"/>
      <c r="U143" s="91"/>
      <c r="V143" s="91"/>
      <c r="W143" s="114"/>
      <c r="X143" s="91"/>
      <c r="Y143" s="136"/>
      <c r="Z143" s="166"/>
      <c r="AA143" s="210"/>
      <c r="AB143" s="91"/>
      <c r="AC143" s="91"/>
      <c r="AD143" s="174"/>
      <c r="AE143" s="93"/>
      <c r="AF143" s="93"/>
      <c r="AG143" s="93"/>
      <c r="AH143" s="97"/>
      <c r="AI143" s="13"/>
      <c r="AJ143" s="13"/>
    </row>
    <row r="144" spans="1:36">
      <c r="A144" s="3"/>
      <c r="B144" s="71" t="s">
        <v>353</v>
      </c>
      <c r="C144" s="72" t="s">
        <v>354</v>
      </c>
      <c r="D144" s="71" t="s">
        <v>18</v>
      </c>
      <c r="E144" s="71" t="s">
        <v>355</v>
      </c>
      <c r="F144" s="73" t="s">
        <v>38</v>
      </c>
      <c r="G144" s="74">
        <v>9</v>
      </c>
      <c r="H144" s="75">
        <v>474.25</v>
      </c>
      <c r="I144" s="75">
        <v>100.47</v>
      </c>
      <c r="J144" s="75">
        <v>472.47</v>
      </c>
      <c r="K144" s="75">
        <v>572.94000000000005</v>
      </c>
      <c r="L144" s="75">
        <v>904.23</v>
      </c>
      <c r="M144" s="75">
        <v>4252.2299999999996</v>
      </c>
      <c r="N144" s="75">
        <v>5156.46</v>
      </c>
      <c r="O144" s="76">
        <v>1.6146274248923604E-3</v>
      </c>
      <c r="P144" s="13"/>
      <c r="Q144" s="91"/>
      <c r="R144" s="91"/>
      <c r="S144" s="91"/>
      <c r="T144" s="91"/>
      <c r="U144" s="91"/>
      <c r="V144" s="91"/>
      <c r="W144" s="114"/>
      <c r="X144" s="91"/>
      <c r="Y144" s="136"/>
      <c r="Z144" s="166"/>
      <c r="AA144" s="210">
        <f>N144</f>
        <v>5156.46</v>
      </c>
      <c r="AB144" s="91"/>
      <c r="AC144" s="91"/>
      <c r="AD144" s="174"/>
      <c r="AE144" s="93"/>
      <c r="AF144" s="93"/>
      <c r="AG144" s="93"/>
      <c r="AH144" s="97"/>
      <c r="AI144" s="13"/>
      <c r="AJ144" s="13"/>
    </row>
    <row r="145" spans="1:36">
      <c r="A145" s="3"/>
      <c r="B145" s="71" t="s">
        <v>356</v>
      </c>
      <c r="C145" s="72" t="s">
        <v>357</v>
      </c>
      <c r="D145" s="71" t="s">
        <v>23</v>
      </c>
      <c r="E145" s="71" t="s">
        <v>358</v>
      </c>
      <c r="F145" s="73" t="s">
        <v>359</v>
      </c>
      <c r="G145" s="74">
        <v>3</v>
      </c>
      <c r="H145" s="75">
        <v>111.66</v>
      </c>
      <c r="I145" s="75">
        <v>6.92</v>
      </c>
      <c r="J145" s="75">
        <v>127.97</v>
      </c>
      <c r="K145" s="75">
        <v>134.88999999999999</v>
      </c>
      <c r="L145" s="75">
        <v>20.76</v>
      </c>
      <c r="M145" s="75">
        <v>383.91</v>
      </c>
      <c r="N145" s="75">
        <v>404.67</v>
      </c>
      <c r="O145" s="76">
        <v>1.2671314817359032E-4</v>
      </c>
      <c r="P145" s="13"/>
      <c r="Q145" s="91"/>
      <c r="R145" s="91"/>
      <c r="S145" s="91"/>
      <c r="T145" s="91"/>
      <c r="U145" s="91"/>
      <c r="V145" s="91"/>
      <c r="W145" s="114"/>
      <c r="X145" s="91"/>
      <c r="Y145" s="136"/>
      <c r="Z145" s="166"/>
      <c r="AA145" s="210">
        <f t="shared" ref="AA145:AA152" si="29">N145</f>
        <v>404.67</v>
      </c>
      <c r="AB145" s="91"/>
      <c r="AC145" s="91"/>
      <c r="AD145" s="174"/>
      <c r="AE145" s="93"/>
      <c r="AF145" s="93"/>
      <c r="AG145" s="93"/>
      <c r="AH145" s="97"/>
      <c r="AI145" s="13"/>
      <c r="AJ145" s="13"/>
    </row>
    <row r="146" spans="1:36">
      <c r="A146" s="3"/>
      <c r="B146" s="71" t="s">
        <v>360</v>
      </c>
      <c r="C146" s="72" t="s">
        <v>361</v>
      </c>
      <c r="D146" s="71" t="s">
        <v>32</v>
      </c>
      <c r="E146" s="71" t="s">
        <v>362</v>
      </c>
      <c r="F146" s="73" t="s">
        <v>77</v>
      </c>
      <c r="G146" s="74">
        <v>439.34</v>
      </c>
      <c r="H146" s="75">
        <v>75.12</v>
      </c>
      <c r="I146" s="75">
        <v>73.92</v>
      </c>
      <c r="J146" s="75">
        <v>16.829999999999998</v>
      </c>
      <c r="K146" s="75">
        <v>90.75</v>
      </c>
      <c r="L146" s="75">
        <v>32476.0128</v>
      </c>
      <c r="M146" s="75">
        <v>7394.0871999999999</v>
      </c>
      <c r="N146" s="75">
        <v>39870.1</v>
      </c>
      <c r="O146" s="76">
        <v>1.2484409244559427E-2</v>
      </c>
      <c r="P146" s="13"/>
      <c r="Q146" s="91"/>
      <c r="R146" s="91"/>
      <c r="S146" s="91"/>
      <c r="T146" s="91"/>
      <c r="U146" s="91"/>
      <c r="V146" s="91"/>
      <c r="W146" s="114"/>
      <c r="X146" s="91"/>
      <c r="Y146" s="136"/>
      <c r="Z146" s="166"/>
      <c r="AA146" s="210">
        <f t="shared" si="29"/>
        <v>39870.1</v>
      </c>
      <c r="AB146" s="91"/>
      <c r="AC146" s="91"/>
      <c r="AD146" s="174"/>
      <c r="AE146" s="93"/>
      <c r="AF146" s="93"/>
      <c r="AG146" s="93"/>
      <c r="AH146" s="97"/>
      <c r="AI146" s="13"/>
      <c r="AJ146" s="13"/>
    </row>
    <row r="147" spans="1:36">
      <c r="A147" s="3"/>
      <c r="B147" s="71" t="s">
        <v>363</v>
      </c>
      <c r="C147" s="72" t="s">
        <v>364</v>
      </c>
      <c r="D147" s="71" t="s">
        <v>32</v>
      </c>
      <c r="E147" s="71" t="s">
        <v>365</v>
      </c>
      <c r="F147" s="73" t="s">
        <v>38</v>
      </c>
      <c r="G147" s="74">
        <v>4</v>
      </c>
      <c r="H147" s="75">
        <v>1766.8</v>
      </c>
      <c r="I147" s="75">
        <v>34.78</v>
      </c>
      <c r="J147" s="75">
        <v>2099.69</v>
      </c>
      <c r="K147" s="75">
        <v>2134.4699999999998</v>
      </c>
      <c r="L147" s="75">
        <v>139.12</v>
      </c>
      <c r="M147" s="75">
        <v>8398.76</v>
      </c>
      <c r="N147" s="75">
        <v>8537.8799999999992</v>
      </c>
      <c r="O147" s="76">
        <v>2.6734417019505601E-3</v>
      </c>
      <c r="P147" s="13"/>
      <c r="Q147" s="91"/>
      <c r="R147" s="91"/>
      <c r="S147" s="91"/>
      <c r="T147" s="91"/>
      <c r="U147" s="91"/>
      <c r="V147" s="91"/>
      <c r="W147" s="114"/>
      <c r="X147" s="91"/>
      <c r="Y147" s="136"/>
      <c r="Z147" s="166"/>
      <c r="AA147" s="210">
        <f t="shared" si="29"/>
        <v>8537.8799999999992</v>
      </c>
      <c r="AB147" s="91"/>
      <c r="AC147" s="91"/>
      <c r="AD147" s="174"/>
      <c r="AE147" s="93"/>
      <c r="AF147" s="93"/>
      <c r="AG147" s="93"/>
      <c r="AH147" s="97"/>
      <c r="AI147" s="13"/>
      <c r="AJ147" s="13"/>
    </row>
    <row r="148" spans="1:36">
      <c r="A148" s="3"/>
      <c r="B148" s="71" t="s">
        <v>366</v>
      </c>
      <c r="C148" s="72" t="s">
        <v>367</v>
      </c>
      <c r="D148" s="71" t="s">
        <v>18</v>
      </c>
      <c r="E148" s="71" t="s">
        <v>368</v>
      </c>
      <c r="F148" s="73" t="s">
        <v>38</v>
      </c>
      <c r="G148" s="74">
        <v>31</v>
      </c>
      <c r="H148" s="75">
        <v>328.04</v>
      </c>
      <c r="I148" s="75">
        <v>86.07</v>
      </c>
      <c r="J148" s="75">
        <v>310.23</v>
      </c>
      <c r="K148" s="75">
        <v>396.3</v>
      </c>
      <c r="L148" s="75">
        <v>2668.17</v>
      </c>
      <c r="M148" s="75">
        <v>9617.1299999999992</v>
      </c>
      <c r="N148" s="75">
        <v>12285.3</v>
      </c>
      <c r="O148" s="76">
        <v>3.846860501784192E-3</v>
      </c>
      <c r="P148" s="13"/>
      <c r="Q148" s="91"/>
      <c r="R148" s="91"/>
      <c r="S148" s="91"/>
      <c r="T148" s="91"/>
      <c r="U148" s="91"/>
      <c r="V148" s="91"/>
      <c r="W148" s="114"/>
      <c r="X148" s="91"/>
      <c r="Y148" s="136"/>
      <c r="Z148" s="166"/>
      <c r="AA148" s="210">
        <f t="shared" si="29"/>
        <v>12285.3</v>
      </c>
      <c r="AB148" s="91"/>
      <c r="AC148" s="91"/>
      <c r="AD148" s="174"/>
      <c r="AE148" s="93"/>
      <c r="AF148" s="93"/>
      <c r="AG148" s="93"/>
      <c r="AH148" s="97"/>
      <c r="AI148" s="13"/>
      <c r="AJ148" s="13"/>
    </row>
    <row r="149" spans="1:36" ht="28.5">
      <c r="A149" s="3"/>
      <c r="B149" s="71" t="s">
        <v>369</v>
      </c>
      <c r="C149" s="72" t="s">
        <v>370</v>
      </c>
      <c r="D149" s="71" t="s">
        <v>36</v>
      </c>
      <c r="E149" s="71" t="s">
        <v>371</v>
      </c>
      <c r="F149" s="73" t="s">
        <v>38</v>
      </c>
      <c r="G149" s="74">
        <v>61</v>
      </c>
      <c r="H149" s="75">
        <v>50.67</v>
      </c>
      <c r="I149" s="75">
        <v>36.200000000000003</v>
      </c>
      <c r="J149" s="75">
        <v>25.01</v>
      </c>
      <c r="K149" s="75">
        <v>61.21</v>
      </c>
      <c r="L149" s="75">
        <v>2208.1999999999998</v>
      </c>
      <c r="M149" s="75">
        <v>1525.61</v>
      </c>
      <c r="N149" s="75">
        <v>3733.81</v>
      </c>
      <c r="O149" s="76">
        <v>1.1691571398473651E-3</v>
      </c>
      <c r="P149" s="13"/>
      <c r="Q149" s="91"/>
      <c r="R149" s="91"/>
      <c r="S149" s="91"/>
      <c r="T149" s="91"/>
      <c r="U149" s="91"/>
      <c r="V149" s="91"/>
      <c r="W149" s="114"/>
      <c r="X149" s="91"/>
      <c r="Y149" s="136"/>
      <c r="Z149" s="166"/>
      <c r="AA149" s="210">
        <f t="shared" si="29"/>
        <v>3733.81</v>
      </c>
      <c r="AB149" s="91"/>
      <c r="AC149" s="91"/>
      <c r="AD149" s="174"/>
      <c r="AE149" s="93"/>
      <c r="AF149" s="93"/>
      <c r="AG149" s="93"/>
      <c r="AH149" s="97"/>
      <c r="AI149" s="13"/>
      <c r="AJ149" s="13"/>
    </row>
    <row r="150" spans="1:36">
      <c r="A150" s="3"/>
      <c r="B150" s="71" t="s">
        <v>372</v>
      </c>
      <c r="C150" s="72" t="s">
        <v>373</v>
      </c>
      <c r="D150" s="71" t="s">
        <v>32</v>
      </c>
      <c r="E150" s="71" t="s">
        <v>374</v>
      </c>
      <c r="F150" s="73" t="s">
        <v>25</v>
      </c>
      <c r="G150" s="74">
        <v>0.45</v>
      </c>
      <c r="H150" s="75">
        <v>449.67</v>
      </c>
      <c r="I150" s="75">
        <v>235.28</v>
      </c>
      <c r="J150" s="75">
        <v>307.95999999999998</v>
      </c>
      <c r="K150" s="75">
        <v>543.24</v>
      </c>
      <c r="L150" s="75">
        <v>105.876</v>
      </c>
      <c r="M150" s="75">
        <v>138.57400000000001</v>
      </c>
      <c r="N150" s="75">
        <v>244.45</v>
      </c>
      <c r="O150" s="76">
        <v>7.654392238375503E-5</v>
      </c>
      <c r="P150" s="13"/>
      <c r="Q150" s="91"/>
      <c r="R150" s="91"/>
      <c r="S150" s="91"/>
      <c r="T150" s="91"/>
      <c r="U150" s="91"/>
      <c r="V150" s="91"/>
      <c r="W150" s="114"/>
      <c r="X150" s="91"/>
      <c r="Y150" s="136"/>
      <c r="Z150" s="166"/>
      <c r="AA150" s="210">
        <f t="shared" si="29"/>
        <v>244.45</v>
      </c>
      <c r="AB150" s="91"/>
      <c r="AC150" s="91"/>
      <c r="AD150" s="174"/>
      <c r="AE150" s="93"/>
      <c r="AF150" s="93"/>
      <c r="AG150" s="93"/>
      <c r="AH150" s="97"/>
      <c r="AI150" s="13"/>
      <c r="AJ150" s="13"/>
    </row>
    <row r="151" spans="1:36">
      <c r="A151" s="3"/>
      <c r="B151" s="71" t="s">
        <v>375</v>
      </c>
      <c r="C151" s="72" t="s">
        <v>376</v>
      </c>
      <c r="D151" s="71" t="s">
        <v>36</v>
      </c>
      <c r="E151" s="71" t="s">
        <v>377</v>
      </c>
      <c r="F151" s="73" t="s">
        <v>38</v>
      </c>
      <c r="G151" s="74">
        <v>10</v>
      </c>
      <c r="H151" s="75">
        <v>88.07</v>
      </c>
      <c r="I151" s="75">
        <v>36.119999999999997</v>
      </c>
      <c r="J151" s="75">
        <v>70.27</v>
      </c>
      <c r="K151" s="75">
        <v>106.39</v>
      </c>
      <c r="L151" s="75">
        <v>361.2</v>
      </c>
      <c r="M151" s="75">
        <v>702.7</v>
      </c>
      <c r="N151" s="75">
        <v>1063.9000000000001</v>
      </c>
      <c r="O151" s="76">
        <v>3.331359338272734E-4</v>
      </c>
      <c r="P151" s="13"/>
      <c r="Q151" s="91"/>
      <c r="R151" s="91"/>
      <c r="S151" s="91"/>
      <c r="T151" s="91"/>
      <c r="U151" s="91"/>
      <c r="V151" s="91"/>
      <c r="W151" s="114"/>
      <c r="X151" s="91"/>
      <c r="Y151" s="136"/>
      <c r="Z151" s="166"/>
      <c r="AA151" s="210">
        <f t="shared" si="29"/>
        <v>1063.9000000000001</v>
      </c>
      <c r="AB151" s="91"/>
      <c r="AC151" s="91"/>
      <c r="AD151" s="174"/>
      <c r="AE151" s="93"/>
      <c r="AF151" s="93"/>
      <c r="AG151" s="93"/>
      <c r="AH151" s="97"/>
      <c r="AI151" s="13"/>
      <c r="AJ151" s="13"/>
    </row>
    <row r="152" spans="1:36">
      <c r="A152" s="3"/>
      <c r="B152" s="71" t="s">
        <v>378</v>
      </c>
      <c r="C152" s="72" t="s">
        <v>379</v>
      </c>
      <c r="D152" s="71" t="s">
        <v>32</v>
      </c>
      <c r="E152" s="71" t="s">
        <v>380</v>
      </c>
      <c r="F152" s="73" t="s">
        <v>77</v>
      </c>
      <c r="G152" s="74">
        <v>3</v>
      </c>
      <c r="H152" s="75">
        <v>2238.75</v>
      </c>
      <c r="I152" s="75">
        <v>18.37</v>
      </c>
      <c r="J152" s="75">
        <v>2686.26</v>
      </c>
      <c r="K152" s="75">
        <v>2704.63</v>
      </c>
      <c r="L152" s="75">
        <v>55.11</v>
      </c>
      <c r="M152" s="75">
        <v>8058.78</v>
      </c>
      <c r="N152" s="75">
        <v>8113.89</v>
      </c>
      <c r="O152" s="76">
        <v>2.5406789379845618E-3</v>
      </c>
      <c r="P152" s="13"/>
      <c r="Q152" s="91"/>
      <c r="R152" s="91"/>
      <c r="S152" s="91"/>
      <c r="T152" s="91"/>
      <c r="U152" s="91"/>
      <c r="V152" s="91"/>
      <c r="W152" s="114"/>
      <c r="X152" s="91"/>
      <c r="Y152" s="136"/>
      <c r="Z152" s="166"/>
      <c r="AA152" s="210">
        <f t="shared" si="29"/>
        <v>8113.89</v>
      </c>
      <c r="AB152" s="91"/>
      <c r="AC152" s="91"/>
      <c r="AD152" s="174"/>
      <c r="AE152" s="93"/>
      <c r="AF152" s="93"/>
      <c r="AG152" s="93"/>
      <c r="AH152" s="97"/>
      <c r="AI152" s="13"/>
      <c r="AJ152" s="13"/>
    </row>
    <row r="153" spans="1:36" s="116" customFormat="1">
      <c r="A153" s="106"/>
      <c r="B153" s="107">
        <v>8</v>
      </c>
      <c r="C153" s="108"/>
      <c r="D153" s="108"/>
      <c r="E153" s="108" t="s">
        <v>381</v>
      </c>
      <c r="F153" s="108"/>
      <c r="G153" s="109"/>
      <c r="H153" s="110"/>
      <c r="I153" s="108"/>
      <c r="J153" s="108"/>
      <c r="K153" s="108"/>
      <c r="L153" s="108"/>
      <c r="M153" s="108"/>
      <c r="N153" s="111">
        <v>113045.32</v>
      </c>
      <c r="O153" s="112">
        <v>3.5397554509825124E-2</v>
      </c>
      <c r="P153" s="113"/>
      <c r="Q153" s="114"/>
      <c r="R153" s="114"/>
      <c r="S153" s="114"/>
      <c r="T153" s="114"/>
      <c r="U153" s="114"/>
      <c r="V153" s="114"/>
      <c r="W153" s="114"/>
      <c r="X153" s="114"/>
      <c r="Y153" s="136"/>
      <c r="Z153" s="166">
        <f>SUM(Z121:Z152)</f>
        <v>86986.924999999988</v>
      </c>
      <c r="AA153" s="210">
        <f>SUM(AA121:AA152)</f>
        <v>192601.30500000002</v>
      </c>
      <c r="AB153" s="114"/>
      <c r="AC153" s="114"/>
      <c r="AD153" s="174"/>
      <c r="AE153" s="115"/>
      <c r="AF153" s="115"/>
      <c r="AG153" s="115"/>
      <c r="AH153" s="117"/>
      <c r="AI153" s="113"/>
      <c r="AJ153" s="113"/>
    </row>
    <row r="154" spans="1:36" s="15" customFormat="1">
      <c r="A154" s="3"/>
      <c r="B154" s="64" t="s">
        <v>382</v>
      </c>
      <c r="C154" s="64"/>
      <c r="D154" s="64"/>
      <c r="E154" s="64" t="s">
        <v>383</v>
      </c>
      <c r="F154" s="64"/>
      <c r="G154" s="65"/>
      <c r="H154" s="66"/>
      <c r="I154" s="64"/>
      <c r="J154" s="64"/>
      <c r="K154" s="64"/>
      <c r="L154" s="64"/>
      <c r="M154" s="64"/>
      <c r="N154" s="67">
        <v>84220.14</v>
      </c>
      <c r="O154" s="68">
        <v>2.637160916060128E-2</v>
      </c>
      <c r="P154" s="13"/>
      <c r="Q154" s="91"/>
      <c r="R154" s="91"/>
      <c r="S154" s="91"/>
      <c r="T154" s="91"/>
      <c r="U154" s="91"/>
      <c r="V154" s="91"/>
      <c r="W154" s="114"/>
      <c r="X154" s="91"/>
      <c r="Y154" s="136"/>
      <c r="Z154" s="170">
        <f>Z153/$N$120</f>
        <v>0.31112513212734311</v>
      </c>
      <c r="AA154" s="214">
        <f>AA153/$N$120</f>
        <v>0.68887486787265695</v>
      </c>
      <c r="AB154" s="91"/>
      <c r="AC154" s="91"/>
      <c r="AD154" s="174"/>
      <c r="AE154" s="93"/>
      <c r="AF154" s="93"/>
      <c r="AG154" s="93"/>
      <c r="AH154" s="97"/>
      <c r="AI154" s="13"/>
      <c r="AJ154" s="13"/>
    </row>
    <row r="155" spans="1:36" s="15" customFormat="1" ht="42.75">
      <c r="A155" s="3"/>
      <c r="B155" s="71" t="s">
        <v>384</v>
      </c>
      <c r="C155" s="72" t="s">
        <v>385</v>
      </c>
      <c r="D155" s="71" t="s">
        <v>36</v>
      </c>
      <c r="E155" s="71" t="s">
        <v>386</v>
      </c>
      <c r="F155" s="73" t="s">
        <v>25</v>
      </c>
      <c r="G155" s="74">
        <v>2220.2399999999998</v>
      </c>
      <c r="H155" s="75">
        <v>8.1</v>
      </c>
      <c r="I155" s="75">
        <v>5.98</v>
      </c>
      <c r="J155" s="75">
        <v>3.8</v>
      </c>
      <c r="K155" s="75">
        <v>9.7799999999999994</v>
      </c>
      <c r="L155" s="75">
        <v>13277.0352</v>
      </c>
      <c r="M155" s="75">
        <v>8436.9048000000003</v>
      </c>
      <c r="N155" s="75">
        <v>21713.94</v>
      </c>
      <c r="O155" s="76">
        <v>6.7992233094927952E-3</v>
      </c>
      <c r="P155" s="13"/>
      <c r="Q155" s="91"/>
      <c r="R155" s="91"/>
      <c r="S155" s="91"/>
      <c r="T155" s="91"/>
      <c r="U155" s="91"/>
      <c r="V155" s="91"/>
      <c r="W155" s="114">
        <f>N155*0.3</f>
        <v>6514.1819999999998</v>
      </c>
      <c r="X155" s="91">
        <f>N155*0.5</f>
        <v>10856.97</v>
      </c>
      <c r="Y155" s="136">
        <f>N155*0.2</f>
        <v>4342.7879999999996</v>
      </c>
      <c r="Z155" s="166"/>
      <c r="AA155" s="210"/>
      <c r="AB155" s="91"/>
      <c r="AC155" s="91"/>
      <c r="AD155" s="174"/>
      <c r="AE155" s="93"/>
      <c r="AF155" s="93"/>
      <c r="AG155" s="93"/>
      <c r="AH155" s="97"/>
      <c r="AI155" s="13"/>
      <c r="AJ155" s="13"/>
    </row>
    <row r="156" spans="1:36" s="15" customFormat="1" ht="28.5">
      <c r="A156" s="3"/>
      <c r="B156" s="71" t="s">
        <v>387</v>
      </c>
      <c r="C156" s="72" t="s">
        <v>388</v>
      </c>
      <c r="D156" s="71" t="s">
        <v>36</v>
      </c>
      <c r="E156" s="71" t="s">
        <v>389</v>
      </c>
      <c r="F156" s="73" t="s">
        <v>25</v>
      </c>
      <c r="G156" s="74">
        <v>2113.29</v>
      </c>
      <c r="H156" s="75">
        <v>23.34</v>
      </c>
      <c r="I156" s="75">
        <v>12.68</v>
      </c>
      <c r="J156" s="75">
        <v>15.51</v>
      </c>
      <c r="K156" s="75">
        <v>28.19</v>
      </c>
      <c r="L156" s="75">
        <v>26796.517199999998</v>
      </c>
      <c r="M156" s="75">
        <v>32777.122799999997</v>
      </c>
      <c r="N156" s="75">
        <v>59573.64</v>
      </c>
      <c r="O156" s="76">
        <v>1.8654121809277006E-2</v>
      </c>
      <c r="P156" s="13"/>
      <c r="Q156" s="91"/>
      <c r="R156" s="91"/>
      <c r="S156" s="91"/>
      <c r="T156" s="91"/>
      <c r="U156" s="91"/>
      <c r="V156" s="91"/>
      <c r="W156" s="114">
        <f>N156*0.1</f>
        <v>5957.3640000000005</v>
      </c>
      <c r="X156" s="91">
        <f>N156*0.5</f>
        <v>29786.82</v>
      </c>
      <c r="Y156" s="136">
        <f>N156*0.4</f>
        <v>23829.456000000002</v>
      </c>
      <c r="Z156" s="166"/>
      <c r="AA156" s="210"/>
      <c r="AB156" s="91"/>
      <c r="AC156" s="91"/>
      <c r="AD156" s="174"/>
      <c r="AE156" s="93"/>
      <c r="AF156" s="93"/>
      <c r="AG156" s="93"/>
      <c r="AH156" s="97"/>
      <c r="AI156" s="13"/>
      <c r="AJ156" s="13"/>
    </row>
    <row r="157" spans="1:36" s="15" customFormat="1" ht="28.5">
      <c r="A157" s="3"/>
      <c r="B157" s="71" t="s">
        <v>390</v>
      </c>
      <c r="C157" s="72" t="s">
        <v>391</v>
      </c>
      <c r="D157" s="71" t="s">
        <v>36</v>
      </c>
      <c r="E157" s="71" t="s">
        <v>392</v>
      </c>
      <c r="F157" s="73" t="s">
        <v>25</v>
      </c>
      <c r="G157" s="74">
        <v>106.95</v>
      </c>
      <c r="H157" s="75">
        <v>22.7</v>
      </c>
      <c r="I157" s="75">
        <v>12.1</v>
      </c>
      <c r="J157" s="75">
        <v>15.32</v>
      </c>
      <c r="K157" s="75">
        <v>27.42</v>
      </c>
      <c r="L157" s="75">
        <v>1294.095</v>
      </c>
      <c r="M157" s="75">
        <v>1638.4649999999999</v>
      </c>
      <c r="N157" s="75">
        <v>2932.56</v>
      </c>
      <c r="O157" s="76">
        <v>9.1826404183147743E-4</v>
      </c>
      <c r="P157" s="13"/>
      <c r="Q157" s="91"/>
      <c r="R157" s="91"/>
      <c r="S157" s="91"/>
      <c r="T157" s="91"/>
      <c r="U157" s="91"/>
      <c r="V157" s="91"/>
      <c r="W157" s="114"/>
      <c r="X157" s="91"/>
      <c r="Y157" s="136">
        <f>N157</f>
        <v>2932.56</v>
      </c>
      <c r="Z157" s="166"/>
      <c r="AA157" s="210"/>
      <c r="AB157" s="91"/>
      <c r="AC157" s="91"/>
      <c r="AD157" s="174"/>
      <c r="AE157" s="93"/>
      <c r="AF157" s="93"/>
      <c r="AG157" s="93"/>
      <c r="AH157" s="97"/>
      <c r="AI157" s="13"/>
      <c r="AJ157" s="13"/>
    </row>
    <row r="158" spans="1:36" s="15" customFormat="1">
      <c r="A158" s="3"/>
      <c r="B158" s="64" t="s">
        <v>393</v>
      </c>
      <c r="C158" s="64"/>
      <c r="D158" s="64"/>
      <c r="E158" s="64" t="s">
        <v>394</v>
      </c>
      <c r="F158" s="64"/>
      <c r="G158" s="65"/>
      <c r="H158" s="66"/>
      <c r="I158" s="64"/>
      <c r="J158" s="64"/>
      <c r="K158" s="64"/>
      <c r="L158" s="64"/>
      <c r="M158" s="64"/>
      <c r="N158" s="67">
        <v>28825.18</v>
      </c>
      <c r="O158" s="68">
        <v>9.0259453492238413E-3</v>
      </c>
      <c r="P158" s="13"/>
      <c r="Q158" s="91"/>
      <c r="R158" s="91"/>
      <c r="S158" s="91"/>
      <c r="T158" s="91"/>
      <c r="U158" s="91"/>
      <c r="V158" s="91"/>
      <c r="W158" s="114"/>
      <c r="X158" s="91"/>
      <c r="Y158" s="136"/>
      <c r="Z158" s="166"/>
      <c r="AA158" s="210"/>
      <c r="AB158" s="91"/>
      <c r="AC158" s="91"/>
      <c r="AD158" s="174"/>
      <c r="AE158" s="93"/>
      <c r="AF158" s="93"/>
      <c r="AG158" s="93"/>
      <c r="AH158" s="97"/>
      <c r="AI158" s="13"/>
      <c r="AJ158" s="13"/>
    </row>
    <row r="159" spans="1:36" s="15" customFormat="1" ht="28.5">
      <c r="A159" s="3"/>
      <c r="B159" s="71" t="s">
        <v>395</v>
      </c>
      <c r="C159" s="72" t="s">
        <v>396</v>
      </c>
      <c r="D159" s="71" t="s">
        <v>36</v>
      </c>
      <c r="E159" s="71" t="s">
        <v>397</v>
      </c>
      <c r="F159" s="73" t="s">
        <v>25</v>
      </c>
      <c r="G159" s="74">
        <v>264.33</v>
      </c>
      <c r="H159" s="75">
        <v>90.27</v>
      </c>
      <c r="I159" s="75">
        <v>27.01</v>
      </c>
      <c r="J159" s="75">
        <v>82.04</v>
      </c>
      <c r="K159" s="75">
        <v>109.05</v>
      </c>
      <c r="L159" s="75">
        <v>7139.5532999999996</v>
      </c>
      <c r="M159" s="75">
        <v>21685.626700000001</v>
      </c>
      <c r="N159" s="75">
        <v>28825.18</v>
      </c>
      <c r="O159" s="76">
        <v>9.0259453492238413E-3</v>
      </c>
      <c r="P159" s="13"/>
      <c r="Q159" s="91"/>
      <c r="R159" s="91"/>
      <c r="S159" s="91"/>
      <c r="T159" s="91"/>
      <c r="U159" s="91"/>
      <c r="V159" s="91"/>
      <c r="W159" s="114"/>
      <c r="X159" s="91">
        <f>N159*0.4</f>
        <v>11530.072</v>
      </c>
      <c r="Y159" s="136">
        <f>N159*0.6</f>
        <v>17295.108</v>
      </c>
      <c r="Z159" s="166"/>
      <c r="AA159" s="210"/>
      <c r="AB159" s="91"/>
      <c r="AC159" s="91"/>
      <c r="AD159" s="174"/>
      <c r="AE159" s="93"/>
      <c r="AF159" s="93"/>
      <c r="AG159" s="93"/>
      <c r="AH159" s="97"/>
      <c r="AI159" s="13"/>
      <c r="AJ159" s="13"/>
    </row>
    <row r="160" spans="1:36" s="116" customFormat="1">
      <c r="A160" s="106"/>
      <c r="B160" s="107">
        <v>9</v>
      </c>
      <c r="C160" s="108"/>
      <c r="D160" s="108"/>
      <c r="E160" s="108" t="s">
        <v>398</v>
      </c>
      <c r="F160" s="108"/>
      <c r="G160" s="109"/>
      <c r="H160" s="110"/>
      <c r="I160" s="108"/>
      <c r="J160" s="108"/>
      <c r="K160" s="108"/>
      <c r="L160" s="108"/>
      <c r="M160" s="108"/>
      <c r="N160" s="111">
        <v>154077.25</v>
      </c>
      <c r="O160" s="112">
        <v>4.8245764226232037E-2</v>
      </c>
      <c r="P160" s="113"/>
      <c r="Q160" s="114"/>
      <c r="R160" s="114"/>
      <c r="S160" s="114"/>
      <c r="T160" s="114"/>
      <c r="U160" s="114"/>
      <c r="V160" s="114"/>
      <c r="W160" s="114">
        <f>SUM(W155:W159)</f>
        <v>12471.546</v>
      </c>
      <c r="X160" s="114">
        <f t="shared" ref="X160:Y160" si="30">SUM(X155:X159)</f>
        <v>52173.862000000001</v>
      </c>
      <c r="Y160" s="136">
        <f t="shared" si="30"/>
        <v>48399.912000000004</v>
      </c>
      <c r="Z160" s="166"/>
      <c r="AA160" s="210"/>
      <c r="AB160" s="114"/>
      <c r="AC160" s="114"/>
      <c r="AD160" s="174"/>
      <c r="AE160" s="115"/>
      <c r="AF160" s="115"/>
      <c r="AG160" s="115"/>
      <c r="AH160" s="117"/>
      <c r="AI160" s="113"/>
      <c r="AJ160" s="113"/>
    </row>
    <row r="161" spans="1:36" s="153" customFormat="1">
      <c r="A161" s="144"/>
      <c r="B161" s="145" t="s">
        <v>399</v>
      </c>
      <c r="C161" s="145"/>
      <c r="D161" s="145"/>
      <c r="E161" s="145" t="s">
        <v>383</v>
      </c>
      <c r="F161" s="145"/>
      <c r="G161" s="146"/>
      <c r="H161" s="147"/>
      <c r="I161" s="145"/>
      <c r="J161" s="145"/>
      <c r="K161" s="145"/>
      <c r="L161" s="145"/>
      <c r="M161" s="145"/>
      <c r="N161" s="148">
        <v>90173.49</v>
      </c>
      <c r="O161" s="149">
        <v>2.8235764449303789E-2</v>
      </c>
      <c r="P161" s="150"/>
      <c r="Q161" s="136"/>
      <c r="R161" s="136"/>
      <c r="S161" s="136"/>
      <c r="T161" s="136"/>
      <c r="U161" s="136"/>
      <c r="V161" s="136"/>
      <c r="W161" s="120"/>
      <c r="X161" s="140"/>
      <c r="Y161" s="140"/>
      <c r="Z161" s="166"/>
      <c r="AA161" s="210"/>
      <c r="AB161" s="136"/>
      <c r="AC161" s="136"/>
      <c r="AD161" s="174"/>
      <c r="AE161" s="151"/>
      <c r="AF161" s="151"/>
      <c r="AG161" s="151"/>
      <c r="AH161" s="152"/>
      <c r="AI161" s="150"/>
      <c r="AJ161" s="150"/>
    </row>
    <row r="162" spans="1:36" s="153" customFormat="1" ht="28.5">
      <c r="A162" s="144"/>
      <c r="B162" s="154" t="s">
        <v>400</v>
      </c>
      <c r="C162" s="155" t="s">
        <v>401</v>
      </c>
      <c r="D162" s="154" t="s">
        <v>36</v>
      </c>
      <c r="E162" s="154" t="s">
        <v>402</v>
      </c>
      <c r="F162" s="156" t="s">
        <v>25</v>
      </c>
      <c r="G162" s="157">
        <v>593.52</v>
      </c>
      <c r="H162" s="158">
        <v>99.57</v>
      </c>
      <c r="I162" s="158">
        <v>9.56</v>
      </c>
      <c r="J162" s="158">
        <v>110.73</v>
      </c>
      <c r="K162" s="158">
        <v>120.29</v>
      </c>
      <c r="L162" s="158">
        <v>5674.0511999999999</v>
      </c>
      <c r="M162" s="158">
        <v>65720.468800000002</v>
      </c>
      <c r="N162" s="158">
        <v>71394.52</v>
      </c>
      <c r="O162" s="159">
        <v>2.2355559817980965E-2</v>
      </c>
      <c r="P162" s="150"/>
      <c r="Q162" s="136"/>
      <c r="R162" s="136"/>
      <c r="S162" s="136"/>
      <c r="T162" s="136"/>
      <c r="U162" s="136"/>
      <c r="V162" s="136"/>
      <c r="W162" s="114"/>
      <c r="X162" s="136">
        <f>N162*0.4</f>
        <v>28557.808000000005</v>
      </c>
      <c r="Y162" s="136">
        <f>N162*0.6</f>
        <v>42836.712</v>
      </c>
      <c r="Z162" s="166"/>
      <c r="AA162" s="210"/>
      <c r="AB162" s="136"/>
      <c r="AC162" s="136"/>
      <c r="AD162" s="174"/>
      <c r="AE162" s="151"/>
      <c r="AF162" s="151"/>
      <c r="AG162" s="151"/>
      <c r="AH162" s="152"/>
      <c r="AI162" s="150"/>
      <c r="AJ162" s="150"/>
    </row>
    <row r="163" spans="1:36" s="153" customFormat="1">
      <c r="A163" s="144"/>
      <c r="B163" s="154" t="s">
        <v>403</v>
      </c>
      <c r="C163" s="155" t="s">
        <v>404</v>
      </c>
      <c r="D163" s="154" t="s">
        <v>23</v>
      </c>
      <c r="E163" s="154" t="s">
        <v>405</v>
      </c>
      <c r="F163" s="156" t="s">
        <v>25</v>
      </c>
      <c r="G163" s="157">
        <v>593.52</v>
      </c>
      <c r="H163" s="158">
        <v>26.19</v>
      </c>
      <c r="I163" s="158">
        <v>17.47</v>
      </c>
      <c r="J163" s="158">
        <v>14.17</v>
      </c>
      <c r="K163" s="158">
        <v>31.64</v>
      </c>
      <c r="L163" s="158">
        <v>10368.794400000001</v>
      </c>
      <c r="M163" s="158">
        <v>8410.1756000000005</v>
      </c>
      <c r="N163" s="158">
        <v>18778.97</v>
      </c>
      <c r="O163" s="159">
        <v>5.8802046313228239E-3</v>
      </c>
      <c r="P163" s="150"/>
      <c r="Q163" s="136"/>
      <c r="R163" s="136"/>
      <c r="S163" s="136"/>
      <c r="T163" s="136"/>
      <c r="U163" s="136"/>
      <c r="V163" s="136"/>
      <c r="W163" s="114"/>
      <c r="X163" s="136"/>
      <c r="Y163" s="136">
        <f>N163</f>
        <v>18778.97</v>
      </c>
      <c r="Z163" s="166"/>
      <c r="AA163" s="210"/>
      <c r="AB163" s="136"/>
      <c r="AC163" s="136"/>
      <c r="AD163" s="174"/>
      <c r="AE163" s="151"/>
      <c r="AF163" s="151"/>
      <c r="AG163" s="151"/>
      <c r="AH163" s="152"/>
      <c r="AI163" s="150"/>
      <c r="AJ163" s="150"/>
    </row>
    <row r="164" spans="1:36" s="153" customFormat="1">
      <c r="A164" s="144"/>
      <c r="B164" s="145" t="s">
        <v>406</v>
      </c>
      <c r="C164" s="145"/>
      <c r="D164" s="145"/>
      <c r="E164" s="145" t="s">
        <v>407</v>
      </c>
      <c r="F164" s="145"/>
      <c r="G164" s="146"/>
      <c r="H164" s="147"/>
      <c r="I164" s="145"/>
      <c r="J164" s="145"/>
      <c r="K164" s="145"/>
      <c r="L164" s="145"/>
      <c r="M164" s="145"/>
      <c r="N164" s="148">
        <v>51633.85</v>
      </c>
      <c r="O164" s="149">
        <v>1.6167958301388629E-2</v>
      </c>
      <c r="P164" s="150"/>
      <c r="Q164" s="136"/>
      <c r="R164" s="136"/>
      <c r="S164" s="136"/>
      <c r="T164" s="136"/>
      <c r="U164" s="136"/>
      <c r="V164" s="136"/>
      <c r="W164" s="114"/>
      <c r="X164" s="136"/>
      <c r="Y164" s="136"/>
      <c r="Z164" s="166"/>
      <c r="AA164" s="210"/>
      <c r="AB164" s="136"/>
      <c r="AC164" s="136"/>
      <c r="AD164" s="174"/>
      <c r="AE164" s="151"/>
      <c r="AF164" s="151"/>
      <c r="AG164" s="151"/>
      <c r="AH164" s="152"/>
      <c r="AI164" s="150"/>
      <c r="AJ164" s="150"/>
    </row>
    <row r="165" spans="1:36" s="153" customFormat="1">
      <c r="A165" s="144"/>
      <c r="B165" s="154" t="s">
        <v>408</v>
      </c>
      <c r="C165" s="155" t="s">
        <v>409</v>
      </c>
      <c r="D165" s="154" t="s">
        <v>23</v>
      </c>
      <c r="E165" s="154" t="s">
        <v>410</v>
      </c>
      <c r="F165" s="156" t="s">
        <v>25</v>
      </c>
      <c r="G165" s="157">
        <v>499.67</v>
      </c>
      <c r="H165" s="158">
        <v>77.599999999999994</v>
      </c>
      <c r="I165" s="158">
        <v>0</v>
      </c>
      <c r="J165" s="158">
        <v>93.74</v>
      </c>
      <c r="K165" s="158">
        <v>93.74</v>
      </c>
      <c r="L165" s="158">
        <v>0</v>
      </c>
      <c r="M165" s="158">
        <v>46839.06</v>
      </c>
      <c r="N165" s="158">
        <v>46839.06</v>
      </c>
      <c r="O165" s="159">
        <v>1.4666579558879301E-2</v>
      </c>
      <c r="P165" s="150"/>
      <c r="Q165" s="136"/>
      <c r="R165" s="136"/>
      <c r="S165" s="136"/>
      <c r="T165" s="136"/>
      <c r="U165" s="136"/>
      <c r="V165" s="136"/>
      <c r="W165" s="114"/>
      <c r="X165" s="136"/>
      <c r="Y165" s="136"/>
      <c r="Z165" s="166">
        <f>N165</f>
        <v>46839.06</v>
      </c>
      <c r="AA165" s="210"/>
      <c r="AB165" s="136"/>
      <c r="AC165" s="136"/>
      <c r="AD165" s="174"/>
      <c r="AE165" s="151"/>
      <c r="AF165" s="151"/>
      <c r="AG165" s="151"/>
      <c r="AH165" s="152"/>
      <c r="AI165" s="150"/>
      <c r="AJ165" s="150"/>
    </row>
    <row r="166" spans="1:36" s="153" customFormat="1" ht="28.5">
      <c r="A166" s="144"/>
      <c r="B166" s="154" t="s">
        <v>411</v>
      </c>
      <c r="C166" s="155" t="s">
        <v>412</v>
      </c>
      <c r="D166" s="154" t="s">
        <v>23</v>
      </c>
      <c r="E166" s="154" t="s">
        <v>413</v>
      </c>
      <c r="F166" s="156" t="s">
        <v>25</v>
      </c>
      <c r="G166" s="157">
        <v>93.85</v>
      </c>
      <c r="H166" s="158">
        <v>42.29</v>
      </c>
      <c r="I166" s="158">
        <v>0</v>
      </c>
      <c r="J166" s="158">
        <v>51.09</v>
      </c>
      <c r="K166" s="158">
        <v>51.09</v>
      </c>
      <c r="L166" s="158">
        <v>0</v>
      </c>
      <c r="M166" s="158">
        <v>4794.79</v>
      </c>
      <c r="N166" s="158">
        <v>4794.79</v>
      </c>
      <c r="O166" s="159">
        <v>1.5013787425093262E-3</v>
      </c>
      <c r="P166" s="150"/>
      <c r="Q166" s="136"/>
      <c r="R166" s="136"/>
      <c r="S166" s="136"/>
      <c r="T166" s="136"/>
      <c r="U166" s="136"/>
      <c r="V166" s="136"/>
      <c r="W166" s="114"/>
      <c r="X166" s="136"/>
      <c r="Y166" s="136"/>
      <c r="Z166" s="166">
        <f>N166</f>
        <v>4794.79</v>
      </c>
      <c r="AA166" s="210"/>
      <c r="AB166" s="136"/>
      <c r="AC166" s="136"/>
      <c r="AD166" s="174"/>
      <c r="AE166" s="151"/>
      <c r="AF166" s="151"/>
      <c r="AG166" s="151"/>
      <c r="AH166" s="152"/>
      <c r="AI166" s="150"/>
      <c r="AJ166" s="150"/>
    </row>
    <row r="167" spans="1:36" s="153" customFormat="1">
      <c r="A167" s="144"/>
      <c r="B167" s="145" t="s">
        <v>414</v>
      </c>
      <c r="C167" s="145"/>
      <c r="D167" s="145"/>
      <c r="E167" s="145" t="s">
        <v>415</v>
      </c>
      <c r="F167" s="145"/>
      <c r="G167" s="146"/>
      <c r="H167" s="147"/>
      <c r="I167" s="145"/>
      <c r="J167" s="145"/>
      <c r="K167" s="145"/>
      <c r="L167" s="145"/>
      <c r="M167" s="145"/>
      <c r="N167" s="148">
        <v>12269.91</v>
      </c>
      <c r="O167" s="149">
        <v>3.8420414755396186E-3</v>
      </c>
      <c r="P167" s="150"/>
      <c r="Q167" s="136"/>
      <c r="R167" s="136"/>
      <c r="S167" s="136"/>
      <c r="T167" s="136"/>
      <c r="U167" s="136"/>
      <c r="V167" s="136"/>
      <c r="W167" s="114"/>
      <c r="X167" s="136"/>
      <c r="Y167" s="136"/>
      <c r="Z167" s="166"/>
      <c r="AA167" s="210"/>
      <c r="AB167" s="136"/>
      <c r="AC167" s="136"/>
      <c r="AD167" s="174"/>
      <c r="AE167" s="151"/>
      <c r="AF167" s="151"/>
      <c r="AG167" s="151"/>
      <c r="AH167" s="152"/>
      <c r="AI167" s="150"/>
      <c r="AJ167" s="150"/>
    </row>
    <row r="168" spans="1:36" s="153" customFormat="1">
      <c r="A168" s="144"/>
      <c r="B168" s="154" t="s">
        <v>416</v>
      </c>
      <c r="C168" s="155" t="s">
        <v>417</v>
      </c>
      <c r="D168" s="154" t="s">
        <v>23</v>
      </c>
      <c r="E168" s="154" t="s">
        <v>418</v>
      </c>
      <c r="F168" s="156" t="s">
        <v>419</v>
      </c>
      <c r="G168" s="157">
        <v>498.98</v>
      </c>
      <c r="H168" s="158">
        <v>20.36</v>
      </c>
      <c r="I168" s="158">
        <v>0</v>
      </c>
      <c r="J168" s="158">
        <v>24.59</v>
      </c>
      <c r="K168" s="158">
        <v>24.59</v>
      </c>
      <c r="L168" s="158">
        <v>0</v>
      </c>
      <c r="M168" s="158">
        <v>12269.91</v>
      </c>
      <c r="N168" s="158">
        <v>12269.91</v>
      </c>
      <c r="O168" s="159">
        <v>3.8420414755396186E-3</v>
      </c>
      <c r="P168" s="150"/>
      <c r="Q168" s="136"/>
      <c r="R168" s="136"/>
      <c r="S168" s="136"/>
      <c r="T168" s="136"/>
      <c r="U168" s="136"/>
      <c r="V168" s="136"/>
      <c r="W168" s="114"/>
      <c r="X168" s="136"/>
      <c r="Y168" s="136"/>
      <c r="Z168" s="166">
        <f>N168</f>
        <v>12269.91</v>
      </c>
      <c r="AA168" s="210"/>
      <c r="AB168" s="136"/>
      <c r="AC168" s="136"/>
      <c r="AD168" s="174"/>
      <c r="AE168" s="151"/>
      <c r="AF168" s="151"/>
      <c r="AG168" s="151"/>
      <c r="AH168" s="152"/>
      <c r="AI168" s="150"/>
      <c r="AJ168" s="150"/>
    </row>
    <row r="169" spans="1:36" s="116" customFormat="1">
      <c r="A169" s="106"/>
      <c r="B169" s="107">
        <v>10</v>
      </c>
      <c r="C169" s="108"/>
      <c r="D169" s="108"/>
      <c r="E169" s="108" t="s">
        <v>420</v>
      </c>
      <c r="F169" s="108"/>
      <c r="G169" s="109"/>
      <c r="H169" s="110"/>
      <c r="I169" s="108"/>
      <c r="J169" s="108"/>
      <c r="K169" s="108"/>
      <c r="L169" s="108"/>
      <c r="M169" s="108"/>
      <c r="N169" s="111">
        <v>45098.080000000002</v>
      </c>
      <c r="O169" s="112">
        <v>1.4121431520459707E-2</v>
      </c>
      <c r="P169" s="113"/>
      <c r="Q169" s="114"/>
      <c r="R169" s="114"/>
      <c r="S169" s="114"/>
      <c r="T169" s="114"/>
      <c r="U169" s="114"/>
      <c r="V169" s="114"/>
      <c r="W169" s="114"/>
      <c r="X169" s="114">
        <f>SUM(X162:X168)</f>
        <v>28557.808000000005</v>
      </c>
      <c r="Y169" s="114">
        <f t="shared" ref="Y169:Z169" si="31">SUM(Y162:Y168)</f>
        <v>61615.682000000001</v>
      </c>
      <c r="Z169" s="166">
        <f t="shared" si="31"/>
        <v>63903.759999999995</v>
      </c>
      <c r="AA169" s="210"/>
      <c r="AB169" s="114"/>
      <c r="AC169" s="114"/>
      <c r="AD169" s="174"/>
      <c r="AE169" s="115"/>
      <c r="AF169" s="115"/>
      <c r="AG169" s="115"/>
      <c r="AH169" s="117"/>
      <c r="AI169" s="113"/>
      <c r="AJ169" s="113"/>
    </row>
    <row r="170" spans="1:36">
      <c r="A170" s="3"/>
      <c r="B170" s="64" t="s">
        <v>421</v>
      </c>
      <c r="C170" s="64"/>
      <c r="D170" s="64"/>
      <c r="E170" s="64" t="s">
        <v>383</v>
      </c>
      <c r="F170" s="64"/>
      <c r="G170" s="65"/>
      <c r="H170" s="66"/>
      <c r="I170" s="64"/>
      <c r="J170" s="64"/>
      <c r="K170" s="64"/>
      <c r="L170" s="64"/>
      <c r="M170" s="64"/>
      <c r="N170" s="67">
        <v>45098.080000000002</v>
      </c>
      <c r="O170" s="68">
        <v>1.4121431520459707E-2</v>
      </c>
      <c r="P170" s="13"/>
      <c r="Q170" s="91"/>
      <c r="R170" s="91"/>
      <c r="S170" s="91"/>
      <c r="T170" s="91"/>
      <c r="U170" s="91"/>
      <c r="V170" s="91"/>
      <c r="W170" s="114"/>
      <c r="X170" s="9">
        <f>X169/$N$160</f>
        <v>0.18534733713121182</v>
      </c>
      <c r="Y170" s="9">
        <f t="shared" ref="Y170:Z170" si="32">Y169/$N$160</f>
        <v>0.39990123136283912</v>
      </c>
      <c r="Z170" s="170">
        <f t="shared" si="32"/>
        <v>0.41475143150594912</v>
      </c>
      <c r="AA170" s="210"/>
      <c r="AB170" s="91"/>
      <c r="AC170" s="91"/>
      <c r="AD170" s="174"/>
      <c r="AE170" s="93"/>
      <c r="AF170" s="93"/>
      <c r="AG170" s="93"/>
      <c r="AH170" s="97"/>
      <c r="AI170" s="13"/>
      <c r="AJ170" s="13"/>
    </row>
    <row r="171" spans="1:36" ht="28.5">
      <c r="A171" s="3"/>
      <c r="B171" s="71" t="s">
        <v>422</v>
      </c>
      <c r="C171" s="72" t="s">
        <v>423</v>
      </c>
      <c r="D171" s="71" t="s">
        <v>36</v>
      </c>
      <c r="E171" s="71" t="s">
        <v>424</v>
      </c>
      <c r="F171" s="73" t="s">
        <v>51</v>
      </c>
      <c r="G171" s="74">
        <v>47.36</v>
      </c>
      <c r="H171" s="75">
        <v>788.22</v>
      </c>
      <c r="I171" s="75">
        <v>78.42</v>
      </c>
      <c r="J171" s="75">
        <v>873.82</v>
      </c>
      <c r="K171" s="75">
        <v>952.24</v>
      </c>
      <c r="L171" s="75">
        <v>3713.9712</v>
      </c>
      <c r="M171" s="75">
        <v>41384.108800000002</v>
      </c>
      <c r="N171" s="75">
        <v>45098.080000000002</v>
      </c>
      <c r="O171" s="76">
        <v>1.4121431520459707E-2</v>
      </c>
      <c r="P171" s="13"/>
      <c r="Q171" s="91"/>
      <c r="R171" s="91"/>
      <c r="S171" s="91"/>
      <c r="T171" s="91"/>
      <c r="U171" s="91"/>
      <c r="V171" s="91"/>
      <c r="W171" s="114"/>
      <c r="X171" s="91"/>
      <c r="Y171" s="136"/>
      <c r="Z171" s="166"/>
      <c r="AA171" s="210">
        <f>N171</f>
        <v>45098.080000000002</v>
      </c>
      <c r="AB171" s="174"/>
      <c r="AC171" s="91"/>
      <c r="AD171" s="174"/>
      <c r="AE171" s="93"/>
      <c r="AF171" s="93"/>
      <c r="AG171" s="93"/>
      <c r="AH171" s="97"/>
      <c r="AI171" s="13"/>
      <c r="AJ171" s="13"/>
    </row>
    <row r="172" spans="1:36" s="116" customFormat="1" ht="27.6" customHeight="1">
      <c r="A172" s="106"/>
      <c r="B172" s="107">
        <v>11</v>
      </c>
      <c r="C172" s="108"/>
      <c r="D172" s="108"/>
      <c r="E172" s="108" t="s">
        <v>425</v>
      </c>
      <c r="F172" s="108"/>
      <c r="G172" s="109"/>
      <c r="H172" s="110"/>
      <c r="I172" s="108"/>
      <c r="J172" s="108"/>
      <c r="K172" s="108"/>
      <c r="L172" s="108"/>
      <c r="M172" s="108"/>
      <c r="N172" s="111">
        <v>58963.5</v>
      </c>
      <c r="O172" s="112">
        <v>1.8463070433522355E-2</v>
      </c>
      <c r="P172" s="113"/>
      <c r="Q172" s="114"/>
      <c r="R172" s="114"/>
      <c r="S172" s="114"/>
      <c r="T172" s="114"/>
      <c r="U172" s="114"/>
      <c r="V172" s="114"/>
      <c r="W172" s="114"/>
      <c r="X172" s="114"/>
      <c r="Y172" s="114"/>
      <c r="Z172" s="166"/>
      <c r="AA172" s="210"/>
      <c r="AB172" s="174"/>
      <c r="AC172" s="114"/>
      <c r="AD172" s="174"/>
      <c r="AE172" s="115"/>
      <c r="AF172" s="115"/>
      <c r="AG172" s="115"/>
      <c r="AH172" s="117"/>
      <c r="AI172" s="113"/>
      <c r="AJ172" s="113"/>
    </row>
    <row r="173" spans="1:36">
      <c r="A173" s="3"/>
      <c r="B173" s="64" t="s">
        <v>426</v>
      </c>
      <c r="C173" s="64"/>
      <c r="D173" s="64"/>
      <c r="E173" s="64" t="s">
        <v>427</v>
      </c>
      <c r="F173" s="64"/>
      <c r="G173" s="65"/>
      <c r="H173" s="66"/>
      <c r="I173" s="64"/>
      <c r="J173" s="64"/>
      <c r="K173" s="64"/>
      <c r="L173" s="64"/>
      <c r="M173" s="64"/>
      <c r="N173" s="67">
        <v>58963.5</v>
      </c>
      <c r="O173" s="68">
        <v>1.8463070433522355E-2</v>
      </c>
      <c r="P173" s="13"/>
      <c r="Q173" s="91"/>
      <c r="R173" s="91"/>
      <c r="S173" s="91"/>
      <c r="T173" s="91"/>
      <c r="U173" s="91"/>
      <c r="V173" s="91"/>
      <c r="W173" s="114"/>
      <c r="X173" s="91"/>
      <c r="Y173" s="136"/>
      <c r="Z173" s="166"/>
      <c r="AA173" s="210"/>
      <c r="AB173" s="174"/>
      <c r="AC173" s="91"/>
      <c r="AD173" s="174"/>
      <c r="AE173" s="93"/>
      <c r="AF173" s="93"/>
      <c r="AG173" s="93"/>
      <c r="AH173" s="97"/>
      <c r="AI173" s="13"/>
      <c r="AJ173" s="13"/>
    </row>
    <row r="174" spans="1:36" ht="28.5">
      <c r="A174" s="3"/>
      <c r="B174" s="71" t="s">
        <v>428</v>
      </c>
      <c r="C174" s="72" t="s">
        <v>429</v>
      </c>
      <c r="D174" s="71" t="s">
        <v>36</v>
      </c>
      <c r="E174" s="71" t="s">
        <v>430</v>
      </c>
      <c r="F174" s="73" t="s">
        <v>25</v>
      </c>
      <c r="G174" s="74">
        <v>661.1</v>
      </c>
      <c r="H174" s="75">
        <v>73.83</v>
      </c>
      <c r="I174" s="75">
        <v>19.72</v>
      </c>
      <c r="J174" s="75">
        <v>69.47</v>
      </c>
      <c r="K174" s="75">
        <v>89.19</v>
      </c>
      <c r="L174" s="75">
        <v>13036.892</v>
      </c>
      <c r="M174" s="75">
        <v>45926.608</v>
      </c>
      <c r="N174" s="75">
        <v>58963.5</v>
      </c>
      <c r="O174" s="76">
        <v>1.8463070433522355E-2</v>
      </c>
      <c r="P174" s="13"/>
      <c r="Q174" s="91"/>
      <c r="R174" s="91"/>
      <c r="S174" s="91"/>
      <c r="T174" s="91"/>
      <c r="U174" s="91"/>
      <c r="V174" s="91"/>
      <c r="W174" s="114"/>
      <c r="X174" s="91"/>
      <c r="Y174" s="136"/>
      <c r="Z174" s="166"/>
      <c r="AA174" s="210">
        <f>N174</f>
        <v>58963.5</v>
      </c>
      <c r="AB174" s="174"/>
      <c r="AC174" s="91"/>
      <c r="AD174" s="174"/>
      <c r="AE174" s="93"/>
      <c r="AF174" s="93"/>
      <c r="AG174" s="93"/>
      <c r="AH174" s="97"/>
      <c r="AI174" s="13"/>
      <c r="AJ174" s="13"/>
    </row>
    <row r="175" spans="1:36" s="116" customFormat="1">
      <c r="A175" s="106"/>
      <c r="B175" s="107">
        <v>12</v>
      </c>
      <c r="C175" s="108"/>
      <c r="D175" s="108"/>
      <c r="E175" s="108" t="s">
        <v>431</v>
      </c>
      <c r="F175" s="108"/>
      <c r="G175" s="109"/>
      <c r="H175" s="110"/>
      <c r="I175" s="108"/>
      <c r="J175" s="108"/>
      <c r="K175" s="108"/>
      <c r="L175" s="108"/>
      <c r="M175" s="108"/>
      <c r="N175" s="111">
        <v>110754.27</v>
      </c>
      <c r="O175" s="112">
        <v>3.468016464123317E-2</v>
      </c>
      <c r="P175" s="113"/>
      <c r="Q175" s="114"/>
      <c r="R175" s="114"/>
      <c r="S175" s="114"/>
      <c r="T175" s="114"/>
      <c r="U175" s="114"/>
      <c r="V175" s="114"/>
      <c r="W175" s="114"/>
      <c r="X175" s="114"/>
      <c r="Y175" s="114"/>
      <c r="Z175" s="166"/>
      <c r="AA175" s="210"/>
      <c r="AB175" s="114"/>
      <c r="AC175" s="114"/>
      <c r="AD175" s="174"/>
      <c r="AE175" s="115"/>
      <c r="AF175" s="115"/>
      <c r="AG175" s="115"/>
      <c r="AH175" s="117"/>
      <c r="AI175" s="113"/>
      <c r="AJ175" s="113"/>
    </row>
    <row r="176" spans="1:36">
      <c r="A176" s="3"/>
      <c r="B176" s="64" t="s">
        <v>432</v>
      </c>
      <c r="C176" s="64"/>
      <c r="D176" s="64"/>
      <c r="E176" s="64" t="s">
        <v>433</v>
      </c>
      <c r="F176" s="64"/>
      <c r="G176" s="65"/>
      <c r="H176" s="66"/>
      <c r="I176" s="64"/>
      <c r="J176" s="64"/>
      <c r="K176" s="64"/>
      <c r="L176" s="64"/>
      <c r="M176" s="64"/>
      <c r="N176" s="67">
        <v>77977.17</v>
      </c>
      <c r="O176" s="68">
        <v>2.4416765997892706E-2</v>
      </c>
      <c r="P176" s="13"/>
      <c r="Q176" s="91"/>
      <c r="R176" s="91"/>
      <c r="S176" s="91"/>
      <c r="T176" s="91"/>
      <c r="U176" s="91"/>
      <c r="V176" s="91"/>
      <c r="W176" s="114"/>
      <c r="X176" s="91"/>
      <c r="Y176" s="136"/>
      <c r="Z176" s="166"/>
      <c r="AA176" s="210"/>
      <c r="AB176" s="91"/>
      <c r="AC176" s="91"/>
      <c r="AD176" s="174"/>
      <c r="AE176" s="93"/>
      <c r="AF176" s="93"/>
      <c r="AG176" s="93"/>
      <c r="AH176" s="97"/>
      <c r="AI176" s="13"/>
      <c r="AJ176" s="13"/>
    </row>
    <row r="177" spans="1:36" s="153" customFormat="1">
      <c r="A177" s="144"/>
      <c r="B177" s="154" t="s">
        <v>434</v>
      </c>
      <c r="C177" s="155" t="s">
        <v>435</v>
      </c>
      <c r="D177" s="154" t="s">
        <v>36</v>
      </c>
      <c r="E177" s="154" t="s">
        <v>436</v>
      </c>
      <c r="F177" s="156" t="s">
        <v>25</v>
      </c>
      <c r="G177" s="157">
        <v>777.1</v>
      </c>
      <c r="H177" s="158">
        <v>4.34</v>
      </c>
      <c r="I177" s="158">
        <v>2.14</v>
      </c>
      <c r="J177" s="158">
        <v>3.1</v>
      </c>
      <c r="K177" s="158">
        <v>5.24</v>
      </c>
      <c r="L177" s="158">
        <v>1662.9939999999999</v>
      </c>
      <c r="M177" s="158">
        <v>2409.0059999999999</v>
      </c>
      <c r="N177" s="158">
        <v>4072</v>
      </c>
      <c r="O177" s="159">
        <v>1.2750535976545326E-3</v>
      </c>
      <c r="P177" s="150"/>
      <c r="Q177" s="136"/>
      <c r="R177" s="136"/>
      <c r="S177" s="136"/>
      <c r="T177" s="136"/>
      <c r="U177" s="136"/>
      <c r="V177" s="136"/>
      <c r="W177" s="114"/>
      <c r="X177" s="136"/>
      <c r="Y177" s="136"/>
      <c r="Z177" s="166">
        <f>N177</f>
        <v>4072</v>
      </c>
      <c r="AA177" s="210"/>
      <c r="AB177" s="136"/>
      <c r="AC177" s="136"/>
      <c r="AD177" s="174"/>
      <c r="AE177" s="151"/>
      <c r="AF177" s="151"/>
      <c r="AG177" s="151"/>
      <c r="AH177" s="152"/>
      <c r="AI177" s="150"/>
      <c r="AJ177" s="150"/>
    </row>
    <row r="178" spans="1:36" s="153" customFormat="1" ht="28.5">
      <c r="A178" s="144"/>
      <c r="B178" s="154" t="s">
        <v>437</v>
      </c>
      <c r="C178" s="155" t="s">
        <v>438</v>
      </c>
      <c r="D178" s="154" t="s">
        <v>36</v>
      </c>
      <c r="E178" s="154" t="s">
        <v>439</v>
      </c>
      <c r="F178" s="156" t="s">
        <v>25</v>
      </c>
      <c r="G178" s="157">
        <v>1225.33</v>
      </c>
      <c r="H178" s="158">
        <v>11.79</v>
      </c>
      <c r="I178" s="158">
        <v>7.95</v>
      </c>
      <c r="J178" s="158">
        <v>6.29</v>
      </c>
      <c r="K178" s="158">
        <v>14.24</v>
      </c>
      <c r="L178" s="158">
        <v>9741.3734999999997</v>
      </c>
      <c r="M178" s="158">
        <v>7707.3164999999999</v>
      </c>
      <c r="N178" s="158">
        <v>17448.689999999999</v>
      </c>
      <c r="O178" s="159">
        <v>5.4636578975586119E-3</v>
      </c>
      <c r="P178" s="150"/>
      <c r="Q178" s="136"/>
      <c r="R178" s="136"/>
      <c r="S178" s="136"/>
      <c r="T178" s="136"/>
      <c r="U178" s="136"/>
      <c r="V178" s="136"/>
      <c r="W178" s="114"/>
      <c r="X178" s="136"/>
      <c r="Y178" s="136"/>
      <c r="Z178" s="166">
        <f>N178</f>
        <v>17448.689999999999</v>
      </c>
      <c r="AA178" s="210"/>
      <c r="AB178" s="136"/>
      <c r="AC178" s="136"/>
      <c r="AD178" s="174"/>
      <c r="AE178" s="151"/>
      <c r="AF178" s="151"/>
      <c r="AG178" s="151"/>
      <c r="AH178" s="152"/>
      <c r="AI178" s="150"/>
      <c r="AJ178" s="150"/>
    </row>
    <row r="179" spans="1:36" s="153" customFormat="1">
      <c r="A179" s="144"/>
      <c r="B179" s="154" t="s">
        <v>440</v>
      </c>
      <c r="C179" s="155" t="s">
        <v>441</v>
      </c>
      <c r="D179" s="154" t="s">
        <v>36</v>
      </c>
      <c r="E179" s="154" t="s">
        <v>442</v>
      </c>
      <c r="F179" s="156" t="s">
        <v>25</v>
      </c>
      <c r="G179" s="157">
        <v>777.1</v>
      </c>
      <c r="H179" s="158">
        <v>19.5</v>
      </c>
      <c r="I179" s="158">
        <v>12.69</v>
      </c>
      <c r="J179" s="158">
        <v>10.86</v>
      </c>
      <c r="K179" s="158">
        <v>23.55</v>
      </c>
      <c r="L179" s="158">
        <v>9861.3989999999994</v>
      </c>
      <c r="M179" s="158">
        <v>8439.3009999999995</v>
      </c>
      <c r="N179" s="158">
        <v>18300.7</v>
      </c>
      <c r="O179" s="159">
        <v>5.7304453277495842E-3</v>
      </c>
      <c r="P179" s="150"/>
      <c r="Q179" s="136"/>
      <c r="R179" s="136"/>
      <c r="S179" s="136"/>
      <c r="T179" s="136"/>
      <c r="U179" s="136"/>
      <c r="V179" s="136"/>
      <c r="W179" s="114"/>
      <c r="X179" s="136"/>
      <c r="Y179" s="136"/>
      <c r="Z179" s="166">
        <f>N179</f>
        <v>18300.7</v>
      </c>
      <c r="AA179" s="210"/>
      <c r="AB179" s="136"/>
      <c r="AC179" s="136"/>
      <c r="AD179" s="174"/>
      <c r="AE179" s="151"/>
      <c r="AF179" s="151"/>
      <c r="AG179" s="151"/>
      <c r="AH179" s="152"/>
      <c r="AI179" s="150"/>
      <c r="AJ179" s="150"/>
    </row>
    <row r="180" spans="1:36" s="153" customFormat="1">
      <c r="A180" s="144"/>
      <c r="B180" s="154" t="s">
        <v>443</v>
      </c>
      <c r="C180" s="155" t="s">
        <v>444</v>
      </c>
      <c r="D180" s="154" t="s">
        <v>36</v>
      </c>
      <c r="E180" s="154" t="s">
        <v>445</v>
      </c>
      <c r="F180" s="156" t="s">
        <v>25</v>
      </c>
      <c r="G180" s="157">
        <v>1225.33</v>
      </c>
      <c r="H180" s="158">
        <v>9.44</v>
      </c>
      <c r="I180" s="158">
        <v>5.26</v>
      </c>
      <c r="J180" s="158">
        <v>6.14</v>
      </c>
      <c r="K180" s="158">
        <v>11.4</v>
      </c>
      <c r="L180" s="158">
        <v>6445.2358000000004</v>
      </c>
      <c r="M180" s="158">
        <v>7523.5241999999998</v>
      </c>
      <c r="N180" s="158">
        <v>13968.76</v>
      </c>
      <c r="O180" s="159">
        <v>4.3739974687555822E-3</v>
      </c>
      <c r="P180" s="150"/>
      <c r="Q180" s="136"/>
      <c r="R180" s="136"/>
      <c r="S180" s="136"/>
      <c r="T180" s="136"/>
      <c r="U180" s="136"/>
      <c r="V180" s="136"/>
      <c r="W180" s="114"/>
      <c r="X180" s="136"/>
      <c r="Y180" s="136"/>
      <c r="Z180" s="166"/>
      <c r="AA180" s="210">
        <f>N180</f>
        <v>13968.76</v>
      </c>
      <c r="AB180" s="136"/>
      <c r="AC180" s="136"/>
      <c r="AD180" s="174"/>
      <c r="AE180" s="151"/>
      <c r="AF180" s="151"/>
      <c r="AG180" s="151"/>
      <c r="AH180" s="152"/>
      <c r="AI180" s="150"/>
      <c r="AJ180" s="150"/>
    </row>
    <row r="181" spans="1:36" s="153" customFormat="1">
      <c r="A181" s="144"/>
      <c r="B181" s="154" t="s">
        <v>446</v>
      </c>
      <c r="C181" s="155" t="s">
        <v>447</v>
      </c>
      <c r="D181" s="154" t="s">
        <v>36</v>
      </c>
      <c r="E181" s="154" t="s">
        <v>448</v>
      </c>
      <c r="F181" s="156" t="s">
        <v>25</v>
      </c>
      <c r="G181" s="157">
        <v>1443.14</v>
      </c>
      <c r="H181" s="158">
        <v>13.88</v>
      </c>
      <c r="I181" s="158">
        <v>4.97</v>
      </c>
      <c r="J181" s="158">
        <v>11.79</v>
      </c>
      <c r="K181" s="158">
        <v>16.760000000000002</v>
      </c>
      <c r="L181" s="158">
        <v>7172.4058000000005</v>
      </c>
      <c r="M181" s="158">
        <v>17014.6142</v>
      </c>
      <c r="N181" s="158">
        <v>24187.02</v>
      </c>
      <c r="O181" s="159">
        <v>7.5736117061743942E-3</v>
      </c>
      <c r="P181" s="150"/>
      <c r="Q181" s="136"/>
      <c r="R181" s="136"/>
      <c r="S181" s="136"/>
      <c r="T181" s="136"/>
      <c r="U181" s="136"/>
      <c r="V181" s="136"/>
      <c r="W181" s="114"/>
      <c r="X181" s="136"/>
      <c r="Y181" s="136"/>
      <c r="Z181" s="166"/>
      <c r="AA181" s="210">
        <f>N181/2</f>
        <v>12093.51</v>
      </c>
      <c r="AB181" s="136">
        <f>AA181</f>
        <v>12093.51</v>
      </c>
      <c r="AC181" s="136"/>
      <c r="AD181" s="174"/>
      <c r="AE181" s="151"/>
      <c r="AF181" s="151"/>
      <c r="AG181" s="151"/>
      <c r="AH181" s="152"/>
      <c r="AI181" s="150"/>
      <c r="AJ181" s="150"/>
    </row>
    <row r="182" spans="1:36" s="153" customFormat="1">
      <c r="A182" s="144"/>
      <c r="B182" s="145" t="s">
        <v>449</v>
      </c>
      <c r="C182" s="145"/>
      <c r="D182" s="145"/>
      <c r="E182" s="145" t="s">
        <v>450</v>
      </c>
      <c r="F182" s="145"/>
      <c r="G182" s="146"/>
      <c r="H182" s="147"/>
      <c r="I182" s="145"/>
      <c r="J182" s="145"/>
      <c r="K182" s="145"/>
      <c r="L182" s="145"/>
      <c r="M182" s="145"/>
      <c r="N182" s="148">
        <v>26351.439999999999</v>
      </c>
      <c r="O182" s="149">
        <v>8.2513502886487119E-3</v>
      </c>
      <c r="P182" s="150"/>
      <c r="Q182" s="136"/>
      <c r="R182" s="136"/>
      <c r="S182" s="136"/>
      <c r="T182" s="136"/>
      <c r="U182" s="136"/>
      <c r="V182" s="136"/>
      <c r="W182" s="114"/>
      <c r="X182" s="136"/>
      <c r="Y182" s="136"/>
      <c r="Z182" s="166"/>
      <c r="AA182" s="210"/>
      <c r="AB182" s="136"/>
      <c r="AC182" s="136"/>
      <c r="AD182" s="174"/>
      <c r="AE182" s="151"/>
      <c r="AF182" s="151"/>
      <c r="AG182" s="151"/>
      <c r="AH182" s="152"/>
      <c r="AI182" s="150"/>
      <c r="AJ182" s="150"/>
    </row>
    <row r="183" spans="1:36" s="153" customFormat="1" ht="27.6" customHeight="1">
      <c r="A183" s="144"/>
      <c r="B183" s="154" t="s">
        <v>451</v>
      </c>
      <c r="C183" s="155" t="s">
        <v>452</v>
      </c>
      <c r="D183" s="154" t="s">
        <v>36</v>
      </c>
      <c r="E183" s="154" t="s">
        <v>453</v>
      </c>
      <c r="F183" s="156" t="s">
        <v>25</v>
      </c>
      <c r="G183" s="157">
        <v>661.1</v>
      </c>
      <c r="H183" s="158">
        <v>21.24</v>
      </c>
      <c r="I183" s="158">
        <v>16.34</v>
      </c>
      <c r="J183" s="158">
        <v>9.32</v>
      </c>
      <c r="K183" s="158">
        <v>25.66</v>
      </c>
      <c r="L183" s="158">
        <v>10802.374</v>
      </c>
      <c r="M183" s="158">
        <v>6161.4459999999999</v>
      </c>
      <c r="N183" s="158">
        <v>16963.82</v>
      </c>
      <c r="O183" s="159">
        <v>5.3118319550500767E-3</v>
      </c>
      <c r="P183" s="150"/>
      <c r="Q183" s="136"/>
      <c r="R183" s="136"/>
      <c r="S183" s="136"/>
      <c r="T183" s="136"/>
      <c r="U183" s="136"/>
      <c r="V183" s="136"/>
      <c r="W183" s="114"/>
      <c r="X183" s="136"/>
      <c r="Y183" s="136"/>
      <c r="Z183" s="166"/>
      <c r="AA183" s="210"/>
      <c r="AB183" s="136">
        <f>N183</f>
        <v>16963.82</v>
      </c>
      <c r="AC183" s="136"/>
      <c r="AD183" s="174"/>
      <c r="AE183" s="151"/>
      <c r="AF183" s="151"/>
      <c r="AG183" s="151"/>
      <c r="AH183" s="152"/>
      <c r="AI183" s="150"/>
      <c r="AJ183" s="150"/>
    </row>
    <row r="184" spans="1:36" s="153" customFormat="1">
      <c r="A184" s="144"/>
      <c r="B184" s="154" t="s">
        <v>454</v>
      </c>
      <c r="C184" s="155" t="s">
        <v>455</v>
      </c>
      <c r="D184" s="154" t="s">
        <v>36</v>
      </c>
      <c r="E184" s="154" t="s">
        <v>456</v>
      </c>
      <c r="F184" s="156" t="s">
        <v>25</v>
      </c>
      <c r="G184" s="157">
        <v>661.1</v>
      </c>
      <c r="H184" s="158">
        <v>11.76</v>
      </c>
      <c r="I184" s="158">
        <v>7.32</v>
      </c>
      <c r="J184" s="158">
        <v>6.88</v>
      </c>
      <c r="K184" s="158">
        <v>14.2</v>
      </c>
      <c r="L184" s="158">
        <v>4839.2520000000004</v>
      </c>
      <c r="M184" s="158">
        <v>4548.3680000000004</v>
      </c>
      <c r="N184" s="158">
        <v>9387.6200000000008</v>
      </c>
      <c r="O184" s="159">
        <v>2.9395183335986356E-3</v>
      </c>
      <c r="P184" s="150"/>
      <c r="Q184" s="136"/>
      <c r="R184" s="136"/>
      <c r="S184" s="136"/>
      <c r="T184" s="136"/>
      <c r="U184" s="136"/>
      <c r="V184" s="136"/>
      <c r="W184" s="114"/>
      <c r="X184" s="136"/>
      <c r="Y184" s="136"/>
      <c r="Z184" s="166"/>
      <c r="AA184" s="210"/>
      <c r="AB184" s="136">
        <f>N184</f>
        <v>9387.6200000000008</v>
      </c>
      <c r="AC184" s="136"/>
      <c r="AD184" s="174"/>
      <c r="AE184" s="151"/>
      <c r="AF184" s="151"/>
      <c r="AG184" s="151"/>
      <c r="AH184" s="152"/>
      <c r="AI184" s="150"/>
      <c r="AJ184" s="150"/>
    </row>
    <row r="185" spans="1:36" s="153" customFormat="1">
      <c r="A185" s="144"/>
      <c r="B185" s="145" t="s">
        <v>457</v>
      </c>
      <c r="C185" s="145"/>
      <c r="D185" s="145"/>
      <c r="E185" s="145" t="s">
        <v>290</v>
      </c>
      <c r="F185" s="145"/>
      <c r="G185" s="146"/>
      <c r="H185" s="147"/>
      <c r="I185" s="145"/>
      <c r="J185" s="145"/>
      <c r="K185" s="145"/>
      <c r="L185" s="145"/>
      <c r="M185" s="145"/>
      <c r="N185" s="148">
        <v>6425.66</v>
      </c>
      <c r="O185" s="149">
        <v>2.0120483546917545E-3</v>
      </c>
      <c r="P185" s="150"/>
      <c r="Q185" s="136"/>
      <c r="R185" s="136"/>
      <c r="S185" s="136"/>
      <c r="T185" s="136"/>
      <c r="U185" s="136"/>
      <c r="V185" s="136"/>
      <c r="W185" s="114"/>
      <c r="X185" s="136"/>
      <c r="Y185" s="136"/>
      <c r="Z185" s="166"/>
      <c r="AA185" s="210"/>
      <c r="AB185" s="136"/>
      <c r="AC185" s="136"/>
      <c r="AD185" s="174"/>
      <c r="AE185" s="151"/>
      <c r="AF185" s="151"/>
      <c r="AG185" s="151"/>
      <c r="AH185" s="152"/>
      <c r="AI185" s="150"/>
      <c r="AJ185" s="150"/>
    </row>
    <row r="186" spans="1:36" s="153" customFormat="1">
      <c r="A186" s="144"/>
      <c r="B186" s="154" t="s">
        <v>458</v>
      </c>
      <c r="C186" s="155" t="s">
        <v>459</v>
      </c>
      <c r="D186" s="154" t="s">
        <v>36</v>
      </c>
      <c r="E186" s="154" t="s">
        <v>460</v>
      </c>
      <c r="F186" s="156" t="s">
        <v>25</v>
      </c>
      <c r="G186" s="157">
        <v>113.89</v>
      </c>
      <c r="H186" s="158">
        <v>28.39</v>
      </c>
      <c r="I186" s="158">
        <v>7.43</v>
      </c>
      <c r="J186" s="158">
        <v>26.86</v>
      </c>
      <c r="K186" s="158">
        <v>34.29</v>
      </c>
      <c r="L186" s="158">
        <v>846.20270000000005</v>
      </c>
      <c r="M186" s="158">
        <v>3059.0772999999999</v>
      </c>
      <c r="N186" s="158">
        <v>3905.28</v>
      </c>
      <c r="O186" s="159">
        <v>1.2228490456405435E-3</v>
      </c>
      <c r="P186" s="150"/>
      <c r="Q186" s="136"/>
      <c r="R186" s="136"/>
      <c r="S186" s="136"/>
      <c r="T186" s="136"/>
      <c r="U186" s="136"/>
      <c r="V186" s="136"/>
      <c r="W186" s="114"/>
      <c r="X186" s="136"/>
      <c r="Y186" s="136"/>
      <c r="Z186" s="166"/>
      <c r="AA186" s="210">
        <f>N186</f>
        <v>3905.28</v>
      </c>
      <c r="AB186" s="136"/>
      <c r="AC186" s="136"/>
      <c r="AD186" s="174"/>
      <c r="AE186" s="151"/>
      <c r="AF186" s="151"/>
      <c r="AG186" s="151"/>
      <c r="AH186" s="152"/>
      <c r="AI186" s="150"/>
      <c r="AJ186" s="150"/>
    </row>
    <row r="187" spans="1:36" s="153" customFormat="1" ht="28.5">
      <c r="A187" s="144"/>
      <c r="B187" s="154" t="s">
        <v>461</v>
      </c>
      <c r="C187" s="155" t="s">
        <v>462</v>
      </c>
      <c r="D187" s="154" t="s">
        <v>36</v>
      </c>
      <c r="E187" s="154" t="s">
        <v>463</v>
      </c>
      <c r="F187" s="156" t="s">
        <v>25</v>
      </c>
      <c r="G187" s="157">
        <v>113.89</v>
      </c>
      <c r="H187" s="158">
        <v>18.32</v>
      </c>
      <c r="I187" s="158">
        <v>10.09</v>
      </c>
      <c r="J187" s="158">
        <v>12.04</v>
      </c>
      <c r="K187" s="158">
        <v>22.13</v>
      </c>
      <c r="L187" s="158">
        <v>1149.1501000000001</v>
      </c>
      <c r="M187" s="158">
        <v>1371.2299</v>
      </c>
      <c r="N187" s="158">
        <v>2520.38</v>
      </c>
      <c r="O187" s="159">
        <v>7.8919930905121092E-4</v>
      </c>
      <c r="P187" s="150"/>
      <c r="Q187" s="136"/>
      <c r="R187" s="136"/>
      <c r="S187" s="136"/>
      <c r="T187" s="136"/>
      <c r="U187" s="136"/>
      <c r="V187" s="136"/>
      <c r="W187" s="114"/>
      <c r="X187" s="136"/>
      <c r="Y187" s="136"/>
      <c r="Z187" s="166"/>
      <c r="AA187" s="210">
        <f>N187</f>
        <v>2520.38</v>
      </c>
      <c r="AB187" s="136"/>
      <c r="AC187" s="136"/>
      <c r="AD187" s="174"/>
      <c r="AE187" s="151"/>
      <c r="AF187" s="151"/>
      <c r="AG187" s="151"/>
      <c r="AH187" s="152"/>
      <c r="AI187" s="150"/>
      <c r="AJ187" s="150"/>
    </row>
    <row r="188" spans="1:36" s="116" customFormat="1">
      <c r="A188" s="106"/>
      <c r="B188" s="107">
        <v>13</v>
      </c>
      <c r="C188" s="108"/>
      <c r="D188" s="108"/>
      <c r="E188" s="108" t="s">
        <v>464</v>
      </c>
      <c r="F188" s="108"/>
      <c r="G188" s="109"/>
      <c r="H188" s="110"/>
      <c r="I188" s="108"/>
      <c r="J188" s="108"/>
      <c r="K188" s="108"/>
      <c r="L188" s="108"/>
      <c r="M188" s="108"/>
      <c r="N188" s="111">
        <v>29222.27</v>
      </c>
      <c r="O188" s="112">
        <v>9.1502849938929574E-3</v>
      </c>
      <c r="P188" s="113"/>
      <c r="Q188" s="114"/>
      <c r="R188" s="114"/>
      <c r="S188" s="114"/>
      <c r="T188" s="114"/>
      <c r="U188" s="114"/>
      <c r="V188" s="114"/>
      <c r="W188" s="114"/>
      <c r="X188" s="114"/>
      <c r="Y188" s="114"/>
      <c r="Z188" s="114">
        <f>SUM(Z177:Z187)</f>
        <v>39821.39</v>
      </c>
      <c r="AA188" s="210">
        <f t="shared" ref="AA188:AB188" si="33">SUM(AA177:AA187)</f>
        <v>32487.93</v>
      </c>
      <c r="AB188" s="114">
        <f t="shared" si="33"/>
        <v>38444.950000000004</v>
      </c>
      <c r="AC188" s="114"/>
      <c r="AD188" s="114"/>
      <c r="AE188" s="115"/>
      <c r="AF188" s="115"/>
      <c r="AG188" s="115"/>
      <c r="AH188" s="117"/>
      <c r="AI188" s="113"/>
      <c r="AJ188" s="113"/>
    </row>
    <row r="189" spans="1:36" s="208" customFormat="1">
      <c r="A189" s="198"/>
      <c r="B189" s="199" t="s">
        <v>465</v>
      </c>
      <c r="C189" s="200" t="s">
        <v>466</v>
      </c>
      <c r="D189" s="199" t="s">
        <v>23</v>
      </c>
      <c r="E189" s="199" t="s">
        <v>467</v>
      </c>
      <c r="F189" s="201" t="s">
        <v>25</v>
      </c>
      <c r="G189" s="202">
        <v>20.48</v>
      </c>
      <c r="H189" s="203">
        <v>663.91</v>
      </c>
      <c r="I189" s="203">
        <v>33.78</v>
      </c>
      <c r="J189" s="203">
        <v>768.28</v>
      </c>
      <c r="K189" s="203">
        <v>802.06</v>
      </c>
      <c r="L189" s="203">
        <v>691.81439999999998</v>
      </c>
      <c r="M189" s="203">
        <v>15734.365599999999</v>
      </c>
      <c r="N189" s="203">
        <v>16426.18</v>
      </c>
      <c r="O189" s="204">
        <v>5.143482294872527E-3</v>
      </c>
      <c r="P189" s="205"/>
      <c r="Q189" s="134"/>
      <c r="R189" s="134"/>
      <c r="S189" s="134"/>
      <c r="T189" s="134"/>
      <c r="U189" s="134"/>
      <c r="V189" s="134"/>
      <c r="W189" s="114"/>
      <c r="X189" s="134"/>
      <c r="Y189" s="134"/>
      <c r="Z189" s="135">
        <f>Z188/$N$175</f>
        <v>0.3595472210687678</v>
      </c>
      <c r="AA189" s="214">
        <f t="shared" ref="AA189:AB189" si="34">AA188/$N$175</f>
        <v>0.29333343084650371</v>
      </c>
      <c r="AB189" s="135">
        <f t="shared" si="34"/>
        <v>0.3471193480847285</v>
      </c>
      <c r="AC189" s="134"/>
      <c r="AD189" s="134"/>
      <c r="AE189" s="206"/>
      <c r="AF189" s="206"/>
      <c r="AG189" s="206"/>
      <c r="AH189" s="207"/>
      <c r="AI189" s="205"/>
      <c r="AJ189" s="205"/>
    </row>
    <row r="190" spans="1:36" s="208" customFormat="1" ht="28.5">
      <c r="A190" s="198"/>
      <c r="B190" s="199" t="s">
        <v>468</v>
      </c>
      <c r="C190" s="200" t="s">
        <v>469</v>
      </c>
      <c r="D190" s="199" t="s">
        <v>36</v>
      </c>
      <c r="E190" s="199" t="s">
        <v>470</v>
      </c>
      <c r="F190" s="201" t="s">
        <v>77</v>
      </c>
      <c r="G190" s="202">
        <v>93.3</v>
      </c>
      <c r="H190" s="203">
        <v>113.53</v>
      </c>
      <c r="I190" s="203">
        <v>30.86</v>
      </c>
      <c r="J190" s="203">
        <v>106.29</v>
      </c>
      <c r="K190" s="203">
        <v>137.15</v>
      </c>
      <c r="L190" s="203">
        <v>2879.2379999999998</v>
      </c>
      <c r="M190" s="203">
        <v>9916.8520000000008</v>
      </c>
      <c r="N190" s="203">
        <v>12796.09</v>
      </c>
      <c r="O190" s="204">
        <v>4.0068026990204295E-3</v>
      </c>
      <c r="P190" s="205"/>
      <c r="Q190" s="134"/>
      <c r="R190" s="134"/>
      <c r="S190" s="134"/>
      <c r="T190" s="134"/>
      <c r="U190" s="134"/>
      <c r="V190" s="134"/>
      <c r="W190" s="114"/>
      <c r="X190" s="134"/>
      <c r="Y190" s="134"/>
      <c r="Z190" s="134"/>
      <c r="AA190" s="210"/>
      <c r="AB190" s="134"/>
      <c r="AC190" s="134"/>
      <c r="AD190" s="134"/>
      <c r="AE190" s="206"/>
      <c r="AF190" s="206"/>
      <c r="AG190" s="206"/>
      <c r="AH190" s="207"/>
      <c r="AI190" s="205"/>
      <c r="AJ190" s="205"/>
    </row>
    <row r="191" spans="1:36">
      <c r="A191" s="3"/>
      <c r="B191" s="63">
        <v>14</v>
      </c>
      <c r="C191" s="64"/>
      <c r="D191" s="64"/>
      <c r="E191" s="64" t="s">
        <v>471</v>
      </c>
      <c r="F191" s="64"/>
      <c r="G191" s="65"/>
      <c r="H191" s="66"/>
      <c r="I191" s="64"/>
      <c r="J191" s="64"/>
      <c r="K191" s="64"/>
      <c r="L191" s="64"/>
      <c r="M191" s="64"/>
      <c r="N191" s="67">
        <v>81644.36</v>
      </c>
      <c r="O191" s="68">
        <v>2.5565062609578051E-2</v>
      </c>
      <c r="P191" s="13"/>
      <c r="Q191" s="91"/>
      <c r="R191" s="91"/>
      <c r="S191" s="91"/>
      <c r="T191" s="91"/>
      <c r="U191" s="91"/>
      <c r="V191" s="91"/>
      <c r="W191" s="114"/>
      <c r="X191" s="91"/>
      <c r="Y191" s="136"/>
      <c r="Z191" s="166"/>
      <c r="AA191" s="210"/>
      <c r="AB191" s="91"/>
      <c r="AC191" s="91"/>
      <c r="AD191" s="174"/>
      <c r="AE191" s="93"/>
      <c r="AF191" s="93"/>
      <c r="AG191" s="93"/>
      <c r="AH191" s="97"/>
      <c r="AI191" s="13"/>
      <c r="AJ191" s="13"/>
    </row>
    <row r="192" spans="1:36" s="191" customFormat="1">
      <c r="A192" s="182"/>
      <c r="B192" s="183" t="s">
        <v>472</v>
      </c>
      <c r="C192" s="183"/>
      <c r="D192" s="183"/>
      <c r="E192" s="183" t="s">
        <v>473</v>
      </c>
      <c r="F192" s="183"/>
      <c r="G192" s="184"/>
      <c r="H192" s="185"/>
      <c r="I192" s="183"/>
      <c r="J192" s="183"/>
      <c r="K192" s="183"/>
      <c r="L192" s="183"/>
      <c r="M192" s="183"/>
      <c r="N192" s="186">
        <v>484.12</v>
      </c>
      <c r="O192" s="187">
        <v>1.5159109717497848E-4</v>
      </c>
      <c r="P192" s="188"/>
      <c r="Q192" s="133"/>
      <c r="R192" s="133"/>
      <c r="S192" s="133"/>
      <c r="T192" s="133"/>
      <c r="U192" s="133"/>
      <c r="V192" s="133"/>
      <c r="W192" s="114"/>
      <c r="X192" s="133"/>
      <c r="Y192" s="133"/>
      <c r="Z192" s="133"/>
      <c r="AA192" s="210"/>
      <c r="AB192" s="133"/>
      <c r="AC192" s="133"/>
      <c r="AD192" s="133"/>
      <c r="AE192" s="189"/>
      <c r="AF192" s="189"/>
      <c r="AG192" s="189"/>
      <c r="AH192" s="190"/>
      <c r="AI192" s="188"/>
      <c r="AJ192" s="188"/>
    </row>
    <row r="193" spans="1:36" s="191" customFormat="1" ht="28.5">
      <c r="A193" s="182"/>
      <c r="B193" s="192" t="s">
        <v>474</v>
      </c>
      <c r="C193" s="193" t="s">
        <v>475</v>
      </c>
      <c r="D193" s="192" t="s">
        <v>36</v>
      </c>
      <c r="E193" s="192" t="s">
        <v>476</v>
      </c>
      <c r="F193" s="194" t="s">
        <v>38</v>
      </c>
      <c r="G193" s="195">
        <v>4</v>
      </c>
      <c r="H193" s="196">
        <v>100.19</v>
      </c>
      <c r="I193" s="196">
        <v>14.35</v>
      </c>
      <c r="J193" s="196">
        <v>106.68</v>
      </c>
      <c r="K193" s="196">
        <v>121.03</v>
      </c>
      <c r="L193" s="196">
        <v>57.4</v>
      </c>
      <c r="M193" s="196">
        <v>426.72</v>
      </c>
      <c r="N193" s="196">
        <v>484.12</v>
      </c>
      <c r="O193" s="197">
        <v>1.5159109717497848E-4</v>
      </c>
      <c r="P193" s="188"/>
      <c r="Q193" s="133"/>
      <c r="R193" s="133"/>
      <c r="S193" s="133"/>
      <c r="T193" s="133"/>
      <c r="U193" s="133"/>
      <c r="V193" s="133"/>
      <c r="W193" s="114"/>
      <c r="X193" s="133"/>
      <c r="Y193" s="133"/>
      <c r="Z193" s="133"/>
      <c r="AA193" s="210"/>
      <c r="AB193" s="133"/>
      <c r="AC193" s="133"/>
      <c r="AD193" s="133"/>
      <c r="AE193" s="189"/>
      <c r="AF193" s="189"/>
      <c r="AG193" s="189"/>
      <c r="AH193" s="190"/>
      <c r="AI193" s="188"/>
      <c r="AJ193" s="188"/>
    </row>
    <row r="194" spans="1:36" s="191" customFormat="1">
      <c r="A194" s="182"/>
      <c r="B194" s="183" t="s">
        <v>477</v>
      </c>
      <c r="C194" s="183"/>
      <c r="D194" s="183"/>
      <c r="E194" s="183" t="s">
        <v>478</v>
      </c>
      <c r="F194" s="183"/>
      <c r="G194" s="184"/>
      <c r="H194" s="185"/>
      <c r="I194" s="183"/>
      <c r="J194" s="183"/>
      <c r="K194" s="183"/>
      <c r="L194" s="183"/>
      <c r="M194" s="183"/>
      <c r="N194" s="186">
        <v>26259.47</v>
      </c>
      <c r="O194" s="187">
        <v>8.2225519882124926E-3</v>
      </c>
      <c r="P194" s="188"/>
      <c r="Q194" s="133"/>
      <c r="R194" s="133"/>
      <c r="S194" s="133"/>
      <c r="T194" s="133"/>
      <c r="U194" s="133"/>
      <c r="V194" s="133"/>
      <c r="W194" s="114"/>
      <c r="X194" s="133"/>
      <c r="Y194" s="133"/>
      <c r="Z194" s="133"/>
      <c r="AA194" s="210"/>
      <c r="AB194" s="133"/>
      <c r="AC194" s="133"/>
      <c r="AD194" s="133"/>
      <c r="AE194" s="189"/>
      <c r="AF194" s="189"/>
      <c r="AG194" s="189"/>
      <c r="AH194" s="190"/>
      <c r="AI194" s="188"/>
      <c r="AJ194" s="188"/>
    </row>
    <row r="195" spans="1:36" s="191" customFormat="1" ht="28.5">
      <c r="A195" s="182"/>
      <c r="B195" s="192" t="s">
        <v>479</v>
      </c>
      <c r="C195" s="193" t="s">
        <v>480</v>
      </c>
      <c r="D195" s="192" t="s">
        <v>36</v>
      </c>
      <c r="E195" s="192" t="s">
        <v>481</v>
      </c>
      <c r="F195" s="194" t="s">
        <v>38</v>
      </c>
      <c r="G195" s="195">
        <v>11</v>
      </c>
      <c r="H195" s="196">
        <v>561.9</v>
      </c>
      <c r="I195" s="196">
        <v>33.299999999999997</v>
      </c>
      <c r="J195" s="196">
        <v>645.53</v>
      </c>
      <c r="K195" s="196">
        <v>678.83</v>
      </c>
      <c r="L195" s="196">
        <v>366.3</v>
      </c>
      <c r="M195" s="196">
        <v>7100.83</v>
      </c>
      <c r="N195" s="196">
        <v>7467.13</v>
      </c>
      <c r="O195" s="197">
        <v>2.33816084741014E-3</v>
      </c>
      <c r="P195" s="188"/>
      <c r="Q195" s="133"/>
      <c r="R195" s="133"/>
      <c r="S195" s="133"/>
      <c r="T195" s="133"/>
      <c r="U195" s="133"/>
      <c r="V195" s="133"/>
      <c r="W195" s="114"/>
      <c r="X195" s="133"/>
      <c r="Y195" s="133"/>
      <c r="Z195" s="133"/>
      <c r="AA195" s="210"/>
      <c r="AB195" s="133"/>
      <c r="AC195" s="133"/>
      <c r="AD195" s="133"/>
      <c r="AE195" s="189"/>
      <c r="AF195" s="189"/>
      <c r="AG195" s="189"/>
      <c r="AH195" s="190"/>
      <c r="AI195" s="188"/>
      <c r="AJ195" s="188"/>
    </row>
    <row r="196" spans="1:36" s="191" customFormat="1">
      <c r="A196" s="182"/>
      <c r="B196" s="192" t="s">
        <v>482</v>
      </c>
      <c r="C196" s="193" t="s">
        <v>483</v>
      </c>
      <c r="D196" s="192" t="s">
        <v>18</v>
      </c>
      <c r="E196" s="192" t="s">
        <v>484</v>
      </c>
      <c r="F196" s="194" t="s">
        <v>38</v>
      </c>
      <c r="G196" s="195">
        <v>1</v>
      </c>
      <c r="H196" s="196">
        <v>1040.98</v>
      </c>
      <c r="I196" s="196">
        <v>89.5</v>
      </c>
      <c r="J196" s="196">
        <v>1168.0999999999999</v>
      </c>
      <c r="K196" s="196">
        <v>1257.5999999999999</v>
      </c>
      <c r="L196" s="196">
        <v>89.5</v>
      </c>
      <c r="M196" s="196">
        <v>1168.0999999999999</v>
      </c>
      <c r="N196" s="196">
        <v>1257.5999999999999</v>
      </c>
      <c r="O196" s="197">
        <v>3.9378865530705803E-4</v>
      </c>
      <c r="P196" s="188"/>
      <c r="Q196" s="133"/>
      <c r="R196" s="133"/>
      <c r="S196" s="133"/>
      <c r="T196" s="133"/>
      <c r="U196" s="133"/>
      <c r="V196" s="133"/>
      <c r="W196" s="114"/>
      <c r="X196" s="133"/>
      <c r="Y196" s="133"/>
      <c r="Z196" s="133"/>
      <c r="AA196" s="210"/>
      <c r="AB196" s="133"/>
      <c r="AC196" s="133"/>
      <c r="AD196" s="133"/>
      <c r="AE196" s="189"/>
      <c r="AF196" s="189"/>
      <c r="AG196" s="189"/>
      <c r="AH196" s="190"/>
      <c r="AI196" s="188"/>
      <c r="AJ196" s="188"/>
    </row>
    <row r="197" spans="1:36" s="191" customFormat="1" ht="42.75">
      <c r="A197" s="182"/>
      <c r="B197" s="192" t="s">
        <v>485</v>
      </c>
      <c r="C197" s="193" t="s">
        <v>486</v>
      </c>
      <c r="D197" s="192" t="s">
        <v>36</v>
      </c>
      <c r="E197" s="192" t="s">
        <v>487</v>
      </c>
      <c r="F197" s="194" t="s">
        <v>38</v>
      </c>
      <c r="G197" s="195">
        <v>20</v>
      </c>
      <c r="H197" s="196">
        <v>438.84</v>
      </c>
      <c r="I197" s="196">
        <v>45.77</v>
      </c>
      <c r="J197" s="196">
        <v>484.39</v>
      </c>
      <c r="K197" s="196">
        <v>530.16</v>
      </c>
      <c r="L197" s="196">
        <v>915.4</v>
      </c>
      <c r="M197" s="196">
        <v>9687.7999999999993</v>
      </c>
      <c r="N197" s="196">
        <v>10603.2</v>
      </c>
      <c r="O197" s="197">
        <v>3.3201493876843175E-3</v>
      </c>
      <c r="P197" s="188"/>
      <c r="Q197" s="133"/>
      <c r="R197" s="133"/>
      <c r="S197" s="133"/>
      <c r="T197" s="133"/>
      <c r="U197" s="133"/>
      <c r="V197" s="133"/>
      <c r="W197" s="114"/>
      <c r="X197" s="133"/>
      <c r="Y197" s="133"/>
      <c r="Z197" s="133"/>
      <c r="AA197" s="210"/>
      <c r="AB197" s="133"/>
      <c r="AC197" s="133"/>
      <c r="AD197" s="133"/>
      <c r="AE197" s="189"/>
      <c r="AF197" s="189"/>
      <c r="AG197" s="189"/>
      <c r="AH197" s="190"/>
      <c r="AI197" s="188"/>
      <c r="AJ197" s="188"/>
    </row>
    <row r="198" spans="1:36" s="191" customFormat="1" ht="42.75">
      <c r="A198" s="182"/>
      <c r="B198" s="192" t="s">
        <v>488</v>
      </c>
      <c r="C198" s="193" t="s">
        <v>489</v>
      </c>
      <c r="D198" s="192" t="s">
        <v>36</v>
      </c>
      <c r="E198" s="192" t="s">
        <v>490</v>
      </c>
      <c r="F198" s="194" t="s">
        <v>38</v>
      </c>
      <c r="G198" s="195">
        <v>2</v>
      </c>
      <c r="H198" s="196">
        <v>934.42</v>
      </c>
      <c r="I198" s="196">
        <v>72.73</v>
      </c>
      <c r="J198" s="196">
        <v>1056.1400000000001</v>
      </c>
      <c r="K198" s="196">
        <v>1128.8699999999999</v>
      </c>
      <c r="L198" s="196">
        <v>145.46</v>
      </c>
      <c r="M198" s="196">
        <v>2112.2800000000002</v>
      </c>
      <c r="N198" s="196">
        <v>2257.7399999999998</v>
      </c>
      <c r="O198" s="197">
        <v>7.069596045109392E-4</v>
      </c>
      <c r="P198" s="188"/>
      <c r="Q198" s="133"/>
      <c r="R198" s="133"/>
      <c r="S198" s="133"/>
      <c r="T198" s="133"/>
      <c r="U198" s="133"/>
      <c r="V198" s="133"/>
      <c r="W198" s="114"/>
      <c r="X198" s="133"/>
      <c r="Y198" s="133"/>
      <c r="Z198" s="133"/>
      <c r="AA198" s="210"/>
      <c r="AB198" s="133"/>
      <c r="AC198" s="133"/>
      <c r="AD198" s="133"/>
      <c r="AE198" s="189"/>
      <c r="AF198" s="189"/>
      <c r="AG198" s="189"/>
      <c r="AH198" s="190"/>
      <c r="AI198" s="188"/>
      <c r="AJ198" s="188"/>
    </row>
    <row r="199" spans="1:36" s="191" customFormat="1" ht="28.5">
      <c r="A199" s="182"/>
      <c r="B199" s="192" t="s">
        <v>491</v>
      </c>
      <c r="C199" s="193" t="s">
        <v>492</v>
      </c>
      <c r="D199" s="192" t="s">
        <v>493</v>
      </c>
      <c r="E199" s="192" t="s">
        <v>494</v>
      </c>
      <c r="F199" s="194" t="s">
        <v>495</v>
      </c>
      <c r="G199" s="195">
        <v>3</v>
      </c>
      <c r="H199" s="196">
        <v>567.87</v>
      </c>
      <c r="I199" s="196">
        <v>111.63</v>
      </c>
      <c r="J199" s="196">
        <v>574.41</v>
      </c>
      <c r="K199" s="196">
        <v>686.04</v>
      </c>
      <c r="L199" s="196">
        <v>334.89</v>
      </c>
      <c r="M199" s="196">
        <v>1723.23</v>
      </c>
      <c r="N199" s="196">
        <v>2058.12</v>
      </c>
      <c r="O199" s="197">
        <v>6.444531705316176E-4</v>
      </c>
      <c r="P199" s="188"/>
      <c r="Q199" s="133"/>
      <c r="R199" s="133"/>
      <c r="S199" s="133"/>
      <c r="T199" s="133"/>
      <c r="U199" s="133"/>
      <c r="V199" s="133"/>
      <c r="W199" s="114"/>
      <c r="X199" s="133"/>
      <c r="Y199" s="133"/>
      <c r="Z199" s="133"/>
      <c r="AA199" s="210"/>
      <c r="AB199" s="133"/>
      <c r="AC199" s="133"/>
      <c r="AD199" s="133"/>
      <c r="AE199" s="189"/>
      <c r="AF199" s="189"/>
      <c r="AG199" s="189"/>
      <c r="AH199" s="190"/>
      <c r="AI199" s="188"/>
      <c r="AJ199" s="188"/>
    </row>
    <row r="200" spans="1:36" s="191" customFormat="1" ht="28.5">
      <c r="A200" s="182"/>
      <c r="B200" s="192" t="s">
        <v>496</v>
      </c>
      <c r="C200" s="193" t="s">
        <v>497</v>
      </c>
      <c r="D200" s="192" t="s">
        <v>36</v>
      </c>
      <c r="E200" s="192" t="s">
        <v>498</v>
      </c>
      <c r="F200" s="194" t="s">
        <v>38</v>
      </c>
      <c r="G200" s="195">
        <v>6</v>
      </c>
      <c r="H200" s="196">
        <v>148.11000000000001</v>
      </c>
      <c r="I200" s="196">
        <v>28.43</v>
      </c>
      <c r="J200" s="196">
        <v>150.5</v>
      </c>
      <c r="K200" s="196">
        <v>178.93</v>
      </c>
      <c r="L200" s="196">
        <v>170.58</v>
      </c>
      <c r="M200" s="196">
        <v>903</v>
      </c>
      <c r="N200" s="196">
        <v>1073.58</v>
      </c>
      <c r="O200" s="197">
        <v>3.3616700426570558E-4</v>
      </c>
      <c r="P200" s="188"/>
      <c r="Q200" s="133"/>
      <c r="R200" s="133"/>
      <c r="S200" s="133"/>
      <c r="T200" s="133"/>
      <c r="U200" s="133"/>
      <c r="V200" s="133"/>
      <c r="W200" s="114"/>
      <c r="X200" s="133"/>
      <c r="Y200" s="133"/>
      <c r="Z200" s="133"/>
      <c r="AA200" s="210"/>
      <c r="AB200" s="133"/>
      <c r="AC200" s="133"/>
      <c r="AD200" s="133"/>
      <c r="AE200" s="189"/>
      <c r="AF200" s="189"/>
      <c r="AG200" s="189"/>
      <c r="AH200" s="190"/>
      <c r="AI200" s="188"/>
      <c r="AJ200" s="188"/>
    </row>
    <row r="201" spans="1:36" s="191" customFormat="1">
      <c r="A201" s="182"/>
      <c r="B201" s="192" t="s">
        <v>499</v>
      </c>
      <c r="C201" s="193" t="s">
        <v>500</v>
      </c>
      <c r="D201" s="192" t="s">
        <v>18</v>
      </c>
      <c r="E201" s="192" t="s">
        <v>501</v>
      </c>
      <c r="F201" s="194" t="s">
        <v>38</v>
      </c>
      <c r="G201" s="195">
        <v>10</v>
      </c>
      <c r="H201" s="196">
        <v>127.65</v>
      </c>
      <c r="I201" s="196">
        <v>31.8</v>
      </c>
      <c r="J201" s="196">
        <v>122.41</v>
      </c>
      <c r="K201" s="196">
        <v>154.21</v>
      </c>
      <c r="L201" s="196">
        <v>318</v>
      </c>
      <c r="M201" s="196">
        <v>1224.0999999999999</v>
      </c>
      <c r="N201" s="196">
        <v>1542.1</v>
      </c>
      <c r="O201" s="197">
        <v>4.8287331850271485E-4</v>
      </c>
      <c r="P201" s="188"/>
      <c r="Q201" s="133"/>
      <c r="R201" s="133"/>
      <c r="S201" s="133"/>
      <c r="T201" s="133"/>
      <c r="U201" s="133"/>
      <c r="V201" s="133"/>
      <c r="W201" s="114"/>
      <c r="X201" s="133"/>
      <c r="Y201" s="133"/>
      <c r="Z201" s="133"/>
      <c r="AA201" s="210"/>
      <c r="AB201" s="133"/>
      <c r="AC201" s="133"/>
      <c r="AD201" s="133"/>
      <c r="AE201" s="189"/>
      <c r="AF201" s="189"/>
      <c r="AG201" s="189"/>
      <c r="AH201" s="190"/>
      <c r="AI201" s="188"/>
      <c r="AJ201" s="188"/>
    </row>
    <row r="202" spans="1:36" s="191" customFormat="1">
      <c r="A202" s="182"/>
      <c r="B202" s="183" t="s">
        <v>502</v>
      </c>
      <c r="C202" s="183"/>
      <c r="D202" s="183"/>
      <c r="E202" s="183" t="s">
        <v>503</v>
      </c>
      <c r="F202" s="183"/>
      <c r="G202" s="184"/>
      <c r="H202" s="185"/>
      <c r="I202" s="183"/>
      <c r="J202" s="183"/>
      <c r="K202" s="183"/>
      <c r="L202" s="183"/>
      <c r="M202" s="183"/>
      <c r="N202" s="186">
        <v>54900.77</v>
      </c>
      <c r="O202" s="187">
        <v>1.7190919524190579E-2</v>
      </c>
      <c r="P202" s="188"/>
      <c r="Q202" s="133"/>
      <c r="R202" s="133"/>
      <c r="S202" s="133"/>
      <c r="T202" s="133"/>
      <c r="U202" s="133"/>
      <c r="V202" s="133"/>
      <c r="W202" s="114"/>
      <c r="X202" s="133"/>
      <c r="Y202" s="133"/>
      <c r="Z202" s="133"/>
      <c r="AA202" s="210"/>
      <c r="AB202" s="133"/>
      <c r="AC202" s="133"/>
      <c r="AD202" s="133"/>
      <c r="AE202" s="189"/>
      <c r="AF202" s="189"/>
      <c r="AG202" s="189"/>
      <c r="AH202" s="190"/>
      <c r="AI202" s="188"/>
      <c r="AJ202" s="188"/>
    </row>
    <row r="203" spans="1:36" s="191" customFormat="1">
      <c r="A203" s="182"/>
      <c r="B203" s="192" t="s">
        <v>504</v>
      </c>
      <c r="C203" s="193" t="s">
        <v>505</v>
      </c>
      <c r="D203" s="192" t="s">
        <v>18</v>
      </c>
      <c r="E203" s="192" t="s">
        <v>506</v>
      </c>
      <c r="F203" s="194" t="s">
        <v>25</v>
      </c>
      <c r="G203" s="195">
        <v>7.14</v>
      </c>
      <c r="H203" s="196">
        <v>1419.9</v>
      </c>
      <c r="I203" s="196">
        <v>232.45</v>
      </c>
      <c r="J203" s="196">
        <v>1482.93</v>
      </c>
      <c r="K203" s="196">
        <v>1715.38</v>
      </c>
      <c r="L203" s="196">
        <v>1659.693</v>
      </c>
      <c r="M203" s="196">
        <v>10588.117</v>
      </c>
      <c r="N203" s="196">
        <v>12247.81</v>
      </c>
      <c r="O203" s="197">
        <v>3.8351213663774955E-3</v>
      </c>
      <c r="P203" s="188"/>
      <c r="Q203" s="133"/>
      <c r="R203" s="133"/>
      <c r="S203" s="133"/>
      <c r="T203" s="133"/>
      <c r="U203" s="133"/>
      <c r="V203" s="133"/>
      <c r="W203" s="114"/>
      <c r="X203" s="133"/>
      <c r="Y203" s="133"/>
      <c r="Z203" s="133"/>
      <c r="AA203" s="210"/>
      <c r="AB203" s="133"/>
      <c r="AC203" s="133"/>
      <c r="AD203" s="133"/>
      <c r="AE203" s="189"/>
      <c r="AF203" s="189"/>
      <c r="AG203" s="189"/>
      <c r="AH203" s="190"/>
      <c r="AI203" s="188"/>
      <c r="AJ203" s="188"/>
    </row>
    <row r="204" spans="1:36" s="191" customFormat="1">
      <c r="A204" s="182"/>
      <c r="B204" s="192" t="s">
        <v>507</v>
      </c>
      <c r="C204" s="193" t="s">
        <v>508</v>
      </c>
      <c r="D204" s="192" t="s">
        <v>23</v>
      </c>
      <c r="E204" s="192" t="s">
        <v>509</v>
      </c>
      <c r="F204" s="194" t="s">
        <v>359</v>
      </c>
      <c r="G204" s="195">
        <v>1</v>
      </c>
      <c r="H204" s="196">
        <v>2408.41</v>
      </c>
      <c r="I204" s="196">
        <v>7.97</v>
      </c>
      <c r="J204" s="196">
        <v>2901.63</v>
      </c>
      <c r="K204" s="196">
        <v>2909.6</v>
      </c>
      <c r="L204" s="196">
        <v>7.97</v>
      </c>
      <c r="M204" s="196">
        <v>2901.63</v>
      </c>
      <c r="N204" s="196">
        <v>2909.6</v>
      </c>
      <c r="O204" s="197">
        <v>9.1107464335354329E-4</v>
      </c>
      <c r="P204" s="188"/>
      <c r="Q204" s="133"/>
      <c r="R204" s="133"/>
      <c r="S204" s="133"/>
      <c r="T204" s="133"/>
      <c r="U204" s="133"/>
      <c r="V204" s="133"/>
      <c r="W204" s="114"/>
      <c r="X204" s="133"/>
      <c r="Y204" s="133"/>
      <c r="Z204" s="133"/>
      <c r="AA204" s="210"/>
      <c r="AB204" s="133"/>
      <c r="AC204" s="133"/>
      <c r="AD204" s="133"/>
      <c r="AE204" s="189"/>
      <c r="AF204" s="189"/>
      <c r="AG204" s="189"/>
      <c r="AH204" s="190"/>
      <c r="AI204" s="188"/>
      <c r="AJ204" s="188"/>
    </row>
    <row r="205" spans="1:36" s="191" customFormat="1" ht="28.5">
      <c r="A205" s="182"/>
      <c r="B205" s="192" t="s">
        <v>510</v>
      </c>
      <c r="C205" s="193" t="s">
        <v>511</v>
      </c>
      <c r="D205" s="192" t="s">
        <v>36</v>
      </c>
      <c r="E205" s="192" t="s">
        <v>512</v>
      </c>
      <c r="F205" s="194" t="s">
        <v>38</v>
      </c>
      <c r="G205" s="195">
        <v>10</v>
      </c>
      <c r="H205" s="196">
        <v>194.64</v>
      </c>
      <c r="I205" s="196">
        <v>16.04</v>
      </c>
      <c r="J205" s="196">
        <v>219.1</v>
      </c>
      <c r="K205" s="196">
        <v>235.14</v>
      </c>
      <c r="L205" s="196">
        <v>160.4</v>
      </c>
      <c r="M205" s="196">
        <v>2191</v>
      </c>
      <c r="N205" s="196">
        <v>2351.4</v>
      </c>
      <c r="O205" s="197">
        <v>7.3628708976543908E-4</v>
      </c>
      <c r="P205" s="188"/>
      <c r="Q205" s="133"/>
      <c r="R205" s="133"/>
      <c r="S205" s="133"/>
      <c r="T205" s="133"/>
      <c r="U205" s="133"/>
      <c r="V205" s="133"/>
      <c r="W205" s="114"/>
      <c r="X205" s="133"/>
      <c r="Y205" s="133"/>
      <c r="Z205" s="133"/>
      <c r="AA205" s="210"/>
      <c r="AB205" s="133"/>
      <c r="AC205" s="133"/>
      <c r="AD205" s="133"/>
      <c r="AE205" s="189"/>
      <c r="AF205" s="189"/>
      <c r="AG205" s="189"/>
      <c r="AH205" s="190"/>
      <c r="AI205" s="188"/>
      <c r="AJ205" s="188"/>
    </row>
    <row r="206" spans="1:36" s="191" customFormat="1" ht="28.5">
      <c r="A206" s="182"/>
      <c r="B206" s="192" t="s">
        <v>513</v>
      </c>
      <c r="C206" s="193" t="s">
        <v>514</v>
      </c>
      <c r="D206" s="192" t="s">
        <v>36</v>
      </c>
      <c r="E206" s="192" t="s">
        <v>515</v>
      </c>
      <c r="F206" s="194" t="s">
        <v>38</v>
      </c>
      <c r="G206" s="195">
        <v>5</v>
      </c>
      <c r="H206" s="196">
        <v>56.92</v>
      </c>
      <c r="I206" s="196">
        <v>4.88</v>
      </c>
      <c r="J206" s="196">
        <v>63.88</v>
      </c>
      <c r="K206" s="196">
        <v>68.760000000000005</v>
      </c>
      <c r="L206" s="196">
        <v>24.4</v>
      </c>
      <c r="M206" s="196">
        <v>319.39999999999998</v>
      </c>
      <c r="N206" s="196">
        <v>343.8</v>
      </c>
      <c r="O206" s="197">
        <v>1.0765310090216806E-4</v>
      </c>
      <c r="P206" s="188"/>
      <c r="Q206" s="133"/>
      <c r="R206" s="133"/>
      <c r="S206" s="133"/>
      <c r="T206" s="133"/>
      <c r="U206" s="133"/>
      <c r="V206" s="133"/>
      <c r="W206" s="114"/>
      <c r="X206" s="133"/>
      <c r="Y206" s="133"/>
      <c r="Z206" s="133"/>
      <c r="AA206" s="210"/>
      <c r="AB206" s="133"/>
      <c r="AC206" s="133"/>
      <c r="AD206" s="133"/>
      <c r="AE206" s="189"/>
      <c r="AF206" s="189"/>
      <c r="AG206" s="189"/>
      <c r="AH206" s="190"/>
      <c r="AI206" s="188"/>
      <c r="AJ206" s="188"/>
    </row>
    <row r="207" spans="1:36" s="191" customFormat="1">
      <c r="A207" s="182"/>
      <c r="B207" s="192" t="s">
        <v>516</v>
      </c>
      <c r="C207" s="193" t="s">
        <v>517</v>
      </c>
      <c r="D207" s="192" t="s">
        <v>18</v>
      </c>
      <c r="E207" s="192" t="s">
        <v>518</v>
      </c>
      <c r="F207" s="194" t="s">
        <v>38</v>
      </c>
      <c r="G207" s="195">
        <v>3</v>
      </c>
      <c r="H207" s="196">
        <v>347.44</v>
      </c>
      <c r="I207" s="196">
        <v>24.25</v>
      </c>
      <c r="J207" s="196">
        <v>395.49</v>
      </c>
      <c r="K207" s="196">
        <v>419.74</v>
      </c>
      <c r="L207" s="196">
        <v>72.75</v>
      </c>
      <c r="M207" s="196">
        <v>1186.47</v>
      </c>
      <c r="N207" s="196">
        <v>1259.22</v>
      </c>
      <c r="O207" s="197">
        <v>3.9429592122753942E-4</v>
      </c>
      <c r="P207" s="188"/>
      <c r="Q207" s="133"/>
      <c r="R207" s="133"/>
      <c r="S207" s="133"/>
      <c r="T207" s="133"/>
      <c r="U207" s="133"/>
      <c r="V207" s="133"/>
      <c r="W207" s="114"/>
      <c r="X207" s="133"/>
      <c r="Y207" s="133"/>
      <c r="Z207" s="133"/>
      <c r="AA207" s="210"/>
      <c r="AB207" s="133"/>
      <c r="AC207" s="133"/>
      <c r="AD207" s="133"/>
      <c r="AE207" s="189"/>
      <c r="AF207" s="189"/>
      <c r="AG207" s="189"/>
      <c r="AH207" s="190"/>
      <c r="AI207" s="188"/>
      <c r="AJ207" s="188"/>
    </row>
    <row r="208" spans="1:36" s="191" customFormat="1">
      <c r="A208" s="182"/>
      <c r="B208" s="192" t="s">
        <v>519</v>
      </c>
      <c r="C208" s="193" t="s">
        <v>520</v>
      </c>
      <c r="D208" s="192" t="s">
        <v>18</v>
      </c>
      <c r="E208" s="192" t="s">
        <v>521</v>
      </c>
      <c r="F208" s="194" t="s">
        <v>38</v>
      </c>
      <c r="G208" s="195">
        <v>10</v>
      </c>
      <c r="H208" s="196">
        <v>368.72</v>
      </c>
      <c r="I208" s="196">
        <v>89.06</v>
      </c>
      <c r="J208" s="196">
        <v>356.39</v>
      </c>
      <c r="K208" s="196">
        <v>445.45</v>
      </c>
      <c r="L208" s="196">
        <v>890.6</v>
      </c>
      <c r="M208" s="196">
        <v>3563.9</v>
      </c>
      <c r="N208" s="196">
        <v>4454.5</v>
      </c>
      <c r="O208" s="197">
        <v>1.3948247177682012E-3</v>
      </c>
      <c r="P208" s="188"/>
      <c r="Q208" s="133"/>
      <c r="R208" s="133"/>
      <c r="S208" s="133"/>
      <c r="T208" s="133"/>
      <c r="U208" s="133"/>
      <c r="V208" s="133"/>
      <c r="W208" s="114"/>
      <c r="X208" s="133"/>
      <c r="Y208" s="133"/>
      <c r="Z208" s="133"/>
      <c r="AA208" s="210"/>
      <c r="AB208" s="133"/>
      <c r="AC208" s="133"/>
      <c r="AD208" s="133"/>
      <c r="AE208" s="189"/>
      <c r="AF208" s="189"/>
      <c r="AG208" s="189"/>
      <c r="AH208" s="190"/>
      <c r="AI208" s="188"/>
      <c r="AJ208" s="188"/>
    </row>
    <row r="209" spans="1:36" s="191" customFormat="1">
      <c r="A209" s="182"/>
      <c r="B209" s="192" t="s">
        <v>522</v>
      </c>
      <c r="C209" s="193" t="s">
        <v>523</v>
      </c>
      <c r="D209" s="192" t="s">
        <v>23</v>
      </c>
      <c r="E209" s="192" t="s">
        <v>524</v>
      </c>
      <c r="F209" s="194" t="s">
        <v>359</v>
      </c>
      <c r="G209" s="195">
        <v>39</v>
      </c>
      <c r="H209" s="196">
        <v>271.99</v>
      </c>
      <c r="I209" s="196">
        <v>19.78</v>
      </c>
      <c r="J209" s="196">
        <v>308.81</v>
      </c>
      <c r="K209" s="196">
        <v>328.59</v>
      </c>
      <c r="L209" s="196">
        <v>771.42</v>
      </c>
      <c r="M209" s="196">
        <v>12043.59</v>
      </c>
      <c r="N209" s="196">
        <v>12815.01</v>
      </c>
      <c r="O209" s="197">
        <v>4.012727063968274E-3</v>
      </c>
      <c r="P209" s="188"/>
      <c r="Q209" s="133"/>
      <c r="R209" s="133"/>
      <c r="S209" s="133"/>
      <c r="T209" s="133"/>
      <c r="U209" s="133"/>
      <c r="V209" s="133"/>
      <c r="W209" s="114"/>
      <c r="X209" s="133"/>
      <c r="Y209" s="133"/>
      <c r="Z209" s="133"/>
      <c r="AA209" s="210"/>
      <c r="AB209" s="133"/>
      <c r="AC209" s="133"/>
      <c r="AD209" s="133"/>
      <c r="AE209" s="189"/>
      <c r="AF209" s="189"/>
      <c r="AG209" s="189"/>
      <c r="AH209" s="190"/>
      <c r="AI209" s="188"/>
      <c r="AJ209" s="188"/>
    </row>
    <row r="210" spans="1:36" s="191" customFormat="1">
      <c r="A210" s="182"/>
      <c r="B210" s="192" t="s">
        <v>525</v>
      </c>
      <c r="C210" s="193" t="s">
        <v>526</v>
      </c>
      <c r="D210" s="192" t="s">
        <v>23</v>
      </c>
      <c r="E210" s="192" t="s">
        <v>527</v>
      </c>
      <c r="F210" s="194" t="s">
        <v>359</v>
      </c>
      <c r="G210" s="195">
        <v>5</v>
      </c>
      <c r="H210" s="196">
        <v>812.9</v>
      </c>
      <c r="I210" s="196">
        <v>11.55</v>
      </c>
      <c r="J210" s="196">
        <v>970.51</v>
      </c>
      <c r="K210" s="196">
        <v>982.06</v>
      </c>
      <c r="L210" s="196">
        <v>57.75</v>
      </c>
      <c r="M210" s="196">
        <v>4852.55</v>
      </c>
      <c r="N210" s="196">
        <v>4910.3</v>
      </c>
      <c r="O210" s="197">
        <v>1.5375480551480972E-3</v>
      </c>
      <c r="P210" s="188"/>
      <c r="Q210" s="133"/>
      <c r="R210" s="133"/>
      <c r="S210" s="133"/>
      <c r="T210" s="133"/>
      <c r="U210" s="133"/>
      <c r="V210" s="133"/>
      <c r="W210" s="114"/>
      <c r="X210" s="133"/>
      <c r="Y210" s="133"/>
      <c r="Z210" s="133"/>
      <c r="AA210" s="210"/>
      <c r="AB210" s="133"/>
      <c r="AC210" s="133"/>
      <c r="AD210" s="133"/>
      <c r="AE210" s="189"/>
      <c r="AF210" s="189"/>
      <c r="AG210" s="189"/>
      <c r="AH210" s="190"/>
      <c r="AI210" s="188"/>
      <c r="AJ210" s="188"/>
    </row>
    <row r="211" spans="1:36" s="191" customFormat="1">
      <c r="A211" s="182"/>
      <c r="B211" s="192" t="s">
        <v>528</v>
      </c>
      <c r="C211" s="193" t="s">
        <v>529</v>
      </c>
      <c r="D211" s="192" t="s">
        <v>23</v>
      </c>
      <c r="E211" s="192" t="s">
        <v>530</v>
      </c>
      <c r="F211" s="194" t="s">
        <v>359</v>
      </c>
      <c r="G211" s="195">
        <v>10</v>
      </c>
      <c r="H211" s="196">
        <v>221.66</v>
      </c>
      <c r="I211" s="196">
        <v>6.92</v>
      </c>
      <c r="J211" s="196">
        <v>260.86</v>
      </c>
      <c r="K211" s="196">
        <v>267.77999999999997</v>
      </c>
      <c r="L211" s="196">
        <v>69.2</v>
      </c>
      <c r="M211" s="196">
        <v>2608.6</v>
      </c>
      <c r="N211" s="196">
        <v>2677.8</v>
      </c>
      <c r="O211" s="197">
        <v>8.3849177892910299E-4</v>
      </c>
      <c r="P211" s="188"/>
      <c r="Q211" s="133"/>
      <c r="R211" s="133"/>
      <c r="S211" s="133"/>
      <c r="T211" s="133"/>
      <c r="U211" s="133"/>
      <c r="V211" s="133"/>
      <c r="W211" s="114"/>
      <c r="X211" s="133"/>
      <c r="Y211" s="133"/>
      <c r="Z211" s="133"/>
      <c r="AA211" s="210"/>
      <c r="AB211" s="133"/>
      <c r="AC211" s="133"/>
      <c r="AD211" s="133"/>
      <c r="AE211" s="189"/>
      <c r="AF211" s="189"/>
      <c r="AG211" s="189"/>
      <c r="AH211" s="190"/>
      <c r="AI211" s="188"/>
      <c r="AJ211" s="188"/>
    </row>
    <row r="212" spans="1:36" s="191" customFormat="1">
      <c r="A212" s="182"/>
      <c r="B212" s="192" t="s">
        <v>531</v>
      </c>
      <c r="C212" s="193" t="s">
        <v>357</v>
      </c>
      <c r="D212" s="192" t="s">
        <v>23</v>
      </c>
      <c r="E212" s="192" t="s">
        <v>358</v>
      </c>
      <c r="F212" s="194" t="s">
        <v>359</v>
      </c>
      <c r="G212" s="195">
        <v>7</v>
      </c>
      <c r="H212" s="196">
        <v>111.66</v>
      </c>
      <c r="I212" s="196">
        <v>6.92</v>
      </c>
      <c r="J212" s="196">
        <v>127.97</v>
      </c>
      <c r="K212" s="196">
        <v>134.88999999999999</v>
      </c>
      <c r="L212" s="196">
        <v>48.44</v>
      </c>
      <c r="M212" s="196">
        <v>895.79</v>
      </c>
      <c r="N212" s="196">
        <v>944.23</v>
      </c>
      <c r="O212" s="197">
        <v>2.9566401240504407E-4</v>
      </c>
      <c r="P212" s="188"/>
      <c r="Q212" s="133"/>
      <c r="R212" s="133"/>
      <c r="S212" s="133"/>
      <c r="T212" s="133"/>
      <c r="U212" s="133"/>
      <c r="V212" s="133"/>
      <c r="W212" s="114"/>
      <c r="X212" s="133"/>
      <c r="Y212" s="133"/>
      <c r="Z212" s="133"/>
      <c r="AA212" s="210"/>
      <c r="AB212" s="133"/>
      <c r="AC212" s="133"/>
      <c r="AD212" s="133"/>
      <c r="AE212" s="189"/>
      <c r="AF212" s="189"/>
      <c r="AG212" s="189"/>
      <c r="AH212" s="190"/>
      <c r="AI212" s="188"/>
      <c r="AJ212" s="188"/>
    </row>
    <row r="213" spans="1:36" s="191" customFormat="1" ht="15" customHeight="1">
      <c r="A213" s="182"/>
      <c r="B213" s="192" t="s">
        <v>532</v>
      </c>
      <c r="C213" s="193" t="s">
        <v>533</v>
      </c>
      <c r="D213" s="192" t="s">
        <v>32</v>
      </c>
      <c r="E213" s="192" t="s">
        <v>534</v>
      </c>
      <c r="F213" s="194" t="s">
        <v>38</v>
      </c>
      <c r="G213" s="195">
        <v>1</v>
      </c>
      <c r="H213" s="196">
        <v>436.22</v>
      </c>
      <c r="I213" s="196">
        <v>19.7</v>
      </c>
      <c r="J213" s="196">
        <v>507.29</v>
      </c>
      <c r="K213" s="196">
        <v>526.99</v>
      </c>
      <c r="L213" s="196">
        <v>19.7</v>
      </c>
      <c r="M213" s="196">
        <v>507.29</v>
      </c>
      <c r="N213" s="196">
        <v>526.99</v>
      </c>
      <c r="O213" s="197">
        <v>1.650148564410516E-4</v>
      </c>
      <c r="P213" s="188"/>
      <c r="Q213" s="133"/>
      <c r="R213" s="133"/>
      <c r="S213" s="133"/>
      <c r="T213" s="133"/>
      <c r="U213" s="133"/>
      <c r="V213" s="133"/>
      <c r="W213" s="114"/>
      <c r="X213" s="133"/>
      <c r="Y213" s="133"/>
      <c r="Z213" s="133"/>
      <c r="AA213" s="210"/>
      <c r="AB213" s="133"/>
      <c r="AC213" s="133"/>
      <c r="AD213" s="133"/>
      <c r="AE213" s="189"/>
      <c r="AF213" s="189"/>
      <c r="AG213" s="189"/>
      <c r="AH213" s="190"/>
      <c r="AI213" s="188"/>
      <c r="AJ213" s="188"/>
    </row>
    <row r="214" spans="1:36" s="191" customFormat="1" ht="28.5">
      <c r="A214" s="182"/>
      <c r="B214" s="192" t="s">
        <v>535</v>
      </c>
      <c r="C214" s="193" t="s">
        <v>536</v>
      </c>
      <c r="D214" s="192" t="s">
        <v>36</v>
      </c>
      <c r="E214" s="192" t="s">
        <v>537</v>
      </c>
      <c r="F214" s="194" t="s">
        <v>38</v>
      </c>
      <c r="G214" s="195">
        <v>5</v>
      </c>
      <c r="H214" s="196">
        <v>361.16</v>
      </c>
      <c r="I214" s="196">
        <v>30.49</v>
      </c>
      <c r="J214" s="196">
        <v>405.82</v>
      </c>
      <c r="K214" s="196">
        <v>436.31</v>
      </c>
      <c r="L214" s="196">
        <v>152.44999999999999</v>
      </c>
      <c r="M214" s="196">
        <v>2029.1</v>
      </c>
      <c r="N214" s="196">
        <v>2181.5500000000002</v>
      </c>
      <c r="O214" s="197">
        <v>6.8310244989274209E-4</v>
      </c>
      <c r="P214" s="188"/>
      <c r="Q214" s="133"/>
      <c r="R214" s="133"/>
      <c r="S214" s="133"/>
      <c r="T214" s="133"/>
      <c r="U214" s="133"/>
      <c r="V214" s="133"/>
      <c r="W214" s="114"/>
      <c r="X214" s="133"/>
      <c r="Y214" s="133"/>
      <c r="Z214" s="133"/>
      <c r="AA214" s="210"/>
      <c r="AB214" s="133"/>
      <c r="AC214" s="133"/>
      <c r="AD214" s="133"/>
      <c r="AE214" s="189"/>
      <c r="AF214" s="189"/>
      <c r="AG214" s="189"/>
      <c r="AH214" s="190"/>
      <c r="AI214" s="188"/>
      <c r="AJ214" s="188"/>
    </row>
    <row r="215" spans="1:36" s="191" customFormat="1" ht="27.6" customHeight="1">
      <c r="A215" s="182"/>
      <c r="B215" s="192" t="s">
        <v>538</v>
      </c>
      <c r="C215" s="193" t="s">
        <v>539</v>
      </c>
      <c r="D215" s="192" t="s">
        <v>36</v>
      </c>
      <c r="E215" s="192" t="s">
        <v>540</v>
      </c>
      <c r="F215" s="194" t="s">
        <v>38</v>
      </c>
      <c r="G215" s="195">
        <v>1</v>
      </c>
      <c r="H215" s="196">
        <v>1167.68</v>
      </c>
      <c r="I215" s="196">
        <v>40.659999999999997</v>
      </c>
      <c r="J215" s="196">
        <v>1370.01</v>
      </c>
      <c r="K215" s="196">
        <v>1410.67</v>
      </c>
      <c r="L215" s="196">
        <v>40.659999999999997</v>
      </c>
      <c r="M215" s="196">
        <v>1370.01</v>
      </c>
      <c r="N215" s="196">
        <v>1410.67</v>
      </c>
      <c r="O215" s="197">
        <v>4.4171902225032406E-4</v>
      </c>
      <c r="P215" s="188"/>
      <c r="Q215" s="133"/>
      <c r="R215" s="133"/>
      <c r="S215" s="133"/>
      <c r="T215" s="133"/>
      <c r="U215" s="133"/>
      <c r="V215" s="133"/>
      <c r="W215" s="114"/>
      <c r="X215" s="133"/>
      <c r="Y215" s="133"/>
      <c r="Z215" s="133"/>
      <c r="AA215" s="210"/>
      <c r="AB215" s="133"/>
      <c r="AC215" s="133"/>
      <c r="AD215" s="133"/>
      <c r="AE215" s="189"/>
      <c r="AF215" s="189"/>
      <c r="AG215" s="189"/>
      <c r="AH215" s="190"/>
      <c r="AI215" s="188"/>
      <c r="AJ215" s="188"/>
    </row>
    <row r="216" spans="1:36" s="191" customFormat="1">
      <c r="A216" s="182"/>
      <c r="B216" s="192" t="s">
        <v>541</v>
      </c>
      <c r="C216" s="193" t="s">
        <v>542</v>
      </c>
      <c r="D216" s="192" t="s">
        <v>70</v>
      </c>
      <c r="E216" s="192" t="s">
        <v>543</v>
      </c>
      <c r="F216" s="194" t="s">
        <v>38</v>
      </c>
      <c r="G216" s="195">
        <v>25</v>
      </c>
      <c r="H216" s="196">
        <v>98.68</v>
      </c>
      <c r="I216" s="196">
        <v>40.369999999999997</v>
      </c>
      <c r="J216" s="196">
        <v>78.84</v>
      </c>
      <c r="K216" s="196">
        <v>119.21</v>
      </c>
      <c r="L216" s="196">
        <v>1009.25</v>
      </c>
      <c r="M216" s="196">
        <v>1971</v>
      </c>
      <c r="N216" s="196">
        <v>2980.25</v>
      </c>
      <c r="O216" s="197">
        <v>9.3319707377453854E-4</v>
      </c>
      <c r="P216" s="188"/>
      <c r="Q216" s="133"/>
      <c r="R216" s="133"/>
      <c r="S216" s="133"/>
      <c r="T216" s="133"/>
      <c r="U216" s="133"/>
      <c r="V216" s="133"/>
      <c r="W216" s="114"/>
      <c r="X216" s="133"/>
      <c r="Y216" s="133"/>
      <c r="Z216" s="133"/>
      <c r="AA216" s="210"/>
      <c r="AB216" s="133"/>
      <c r="AC216" s="133"/>
      <c r="AD216" s="133"/>
      <c r="AE216" s="189"/>
      <c r="AF216" s="189"/>
      <c r="AG216" s="189"/>
      <c r="AH216" s="190"/>
      <c r="AI216" s="188"/>
      <c r="AJ216" s="188"/>
    </row>
    <row r="217" spans="1:36" s="191" customFormat="1" ht="28.5">
      <c r="A217" s="182"/>
      <c r="B217" s="192" t="s">
        <v>544</v>
      </c>
      <c r="C217" s="193" t="s">
        <v>545</v>
      </c>
      <c r="D217" s="192" t="s">
        <v>322</v>
      </c>
      <c r="E217" s="192" t="s">
        <v>546</v>
      </c>
      <c r="F217" s="194" t="s">
        <v>38</v>
      </c>
      <c r="G217" s="195">
        <v>7</v>
      </c>
      <c r="H217" s="196">
        <v>341.47</v>
      </c>
      <c r="I217" s="196">
        <v>25.93</v>
      </c>
      <c r="J217" s="196">
        <v>386.59</v>
      </c>
      <c r="K217" s="196">
        <v>412.52</v>
      </c>
      <c r="L217" s="196">
        <v>181.51</v>
      </c>
      <c r="M217" s="196">
        <v>2706.13</v>
      </c>
      <c r="N217" s="196">
        <v>2887.64</v>
      </c>
      <c r="O217" s="197">
        <v>9.041983719870173E-4</v>
      </c>
      <c r="P217" s="188"/>
      <c r="Q217" s="133"/>
      <c r="R217" s="133"/>
      <c r="S217" s="133"/>
      <c r="T217" s="133"/>
      <c r="U217" s="133"/>
      <c r="V217" s="133"/>
      <c r="W217" s="114"/>
      <c r="X217" s="133"/>
      <c r="Y217" s="133"/>
      <c r="Z217" s="133"/>
      <c r="AA217" s="210"/>
      <c r="AB217" s="133"/>
      <c r="AC217" s="133"/>
      <c r="AD217" s="133"/>
      <c r="AE217" s="189"/>
      <c r="AF217" s="189"/>
      <c r="AG217" s="189"/>
      <c r="AH217" s="190"/>
      <c r="AI217" s="188"/>
      <c r="AJ217" s="188"/>
    </row>
    <row r="218" spans="1:36" s="116" customFormat="1">
      <c r="A218" s="106"/>
      <c r="B218" s="107">
        <v>15</v>
      </c>
      <c r="C218" s="108"/>
      <c r="D218" s="108"/>
      <c r="E218" s="108" t="s">
        <v>547</v>
      </c>
      <c r="F218" s="108"/>
      <c r="G218" s="109"/>
      <c r="H218" s="110"/>
      <c r="I218" s="108"/>
      <c r="J218" s="108"/>
      <c r="K218" s="108"/>
      <c r="L218" s="108"/>
      <c r="M218" s="108"/>
      <c r="N218" s="111">
        <v>254146.61</v>
      </c>
      <c r="O218" s="112">
        <v>7.9580193863507717E-2</v>
      </c>
      <c r="P218" s="113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  <c r="AA218" s="210"/>
      <c r="AB218" s="114"/>
      <c r="AC218" s="114"/>
      <c r="AD218" s="114"/>
      <c r="AE218" s="115"/>
      <c r="AF218" s="115"/>
      <c r="AG218" s="115"/>
      <c r="AH218" s="117"/>
      <c r="AI218" s="113"/>
      <c r="AJ218" s="113"/>
    </row>
    <row r="219" spans="1:36">
      <c r="A219" s="3"/>
      <c r="B219" s="64" t="s">
        <v>548</v>
      </c>
      <c r="C219" s="64"/>
      <c r="D219" s="64"/>
      <c r="E219" s="64" t="s">
        <v>549</v>
      </c>
      <c r="F219" s="64"/>
      <c r="G219" s="65"/>
      <c r="H219" s="66"/>
      <c r="I219" s="64"/>
      <c r="J219" s="64"/>
      <c r="K219" s="64"/>
      <c r="L219" s="64"/>
      <c r="M219" s="64"/>
      <c r="N219" s="67">
        <v>97810.99</v>
      </c>
      <c r="O219" s="68">
        <v>3.0627272762684558E-2</v>
      </c>
      <c r="P219" s="13"/>
      <c r="Q219" s="91"/>
      <c r="R219" s="91"/>
      <c r="S219" s="91"/>
      <c r="T219" s="91"/>
      <c r="U219" s="91"/>
      <c r="V219" s="91"/>
      <c r="W219" s="114"/>
      <c r="X219" s="91"/>
      <c r="Y219" s="136"/>
      <c r="Z219" s="166"/>
      <c r="AA219" s="210"/>
      <c r="AB219" s="91"/>
      <c r="AC219" s="91"/>
      <c r="AD219" s="174"/>
      <c r="AE219" s="93"/>
      <c r="AF219" s="93"/>
      <c r="AG219" s="93"/>
      <c r="AH219" s="97"/>
      <c r="AI219" s="13"/>
      <c r="AJ219" s="13"/>
    </row>
    <row r="220" spans="1:36">
      <c r="A220" s="3"/>
      <c r="B220" s="71" t="s">
        <v>550</v>
      </c>
      <c r="C220" s="72" t="s">
        <v>551</v>
      </c>
      <c r="D220" s="71" t="s">
        <v>32</v>
      </c>
      <c r="E220" s="71" t="s">
        <v>552</v>
      </c>
      <c r="F220" s="73" t="s">
        <v>38</v>
      </c>
      <c r="G220" s="74">
        <v>1</v>
      </c>
      <c r="H220" s="75">
        <v>73.959999999999994</v>
      </c>
      <c r="I220" s="75">
        <v>4.58</v>
      </c>
      <c r="J220" s="75">
        <v>84.77</v>
      </c>
      <c r="K220" s="75">
        <v>89.35</v>
      </c>
      <c r="L220" s="75">
        <v>4.58</v>
      </c>
      <c r="M220" s="75">
        <v>84.77</v>
      </c>
      <c r="N220" s="75">
        <v>89.35</v>
      </c>
      <c r="O220" s="76">
        <v>2.7977907404330179E-5</v>
      </c>
      <c r="P220" s="13"/>
      <c r="Q220" s="91"/>
      <c r="R220" s="91"/>
      <c r="S220" s="91"/>
      <c r="T220" s="91"/>
      <c r="U220" s="91"/>
      <c r="V220" s="91"/>
      <c r="W220" s="114"/>
      <c r="X220" s="91"/>
      <c r="Y220" s="136"/>
      <c r="Z220" s="166"/>
      <c r="AA220" s="210"/>
      <c r="AB220" s="91"/>
      <c r="AC220" s="91"/>
      <c r="AD220" s="174"/>
      <c r="AE220" s="93"/>
      <c r="AF220" s="93"/>
      <c r="AG220" s="93"/>
      <c r="AH220" s="97"/>
      <c r="AI220" s="13"/>
      <c r="AJ220" s="13"/>
    </row>
    <row r="221" spans="1:36" ht="28.5">
      <c r="A221" s="3"/>
      <c r="B221" s="71" t="s">
        <v>553</v>
      </c>
      <c r="C221" s="72" t="s">
        <v>554</v>
      </c>
      <c r="D221" s="71" t="s">
        <v>36</v>
      </c>
      <c r="E221" s="71" t="s">
        <v>555</v>
      </c>
      <c r="F221" s="73" t="s">
        <v>38</v>
      </c>
      <c r="G221" s="74">
        <v>1</v>
      </c>
      <c r="H221" s="75">
        <v>47.64</v>
      </c>
      <c r="I221" s="75">
        <v>12.29</v>
      </c>
      <c r="J221" s="75">
        <v>45.26</v>
      </c>
      <c r="K221" s="75">
        <v>57.55</v>
      </c>
      <c r="L221" s="75">
        <v>12.29</v>
      </c>
      <c r="M221" s="75">
        <v>45.26</v>
      </c>
      <c r="N221" s="75">
        <v>57.55</v>
      </c>
      <c r="O221" s="76">
        <v>1.8020465261546748E-5</v>
      </c>
      <c r="P221" s="13"/>
      <c r="Q221" s="91"/>
      <c r="R221" s="91"/>
      <c r="S221" s="91"/>
      <c r="T221" s="91"/>
      <c r="U221" s="91"/>
      <c r="V221" s="91"/>
      <c r="W221" s="114"/>
      <c r="X221" s="91"/>
      <c r="Y221" s="136"/>
      <c r="Z221" s="166"/>
      <c r="AA221" s="210"/>
      <c r="AB221" s="91"/>
      <c r="AC221" s="91"/>
      <c r="AD221" s="174"/>
      <c r="AE221" s="93"/>
      <c r="AF221" s="93"/>
      <c r="AG221" s="93"/>
      <c r="AH221" s="97"/>
      <c r="AI221" s="13"/>
      <c r="AJ221" s="13"/>
    </row>
    <row r="222" spans="1:36" ht="28.5">
      <c r="A222" s="3"/>
      <c r="B222" s="71" t="s">
        <v>556</v>
      </c>
      <c r="C222" s="72" t="s">
        <v>557</v>
      </c>
      <c r="D222" s="71" t="s">
        <v>36</v>
      </c>
      <c r="E222" s="71" t="s">
        <v>558</v>
      </c>
      <c r="F222" s="73" t="s">
        <v>38</v>
      </c>
      <c r="G222" s="74">
        <v>1</v>
      </c>
      <c r="H222" s="75">
        <v>41.61</v>
      </c>
      <c r="I222" s="75">
        <v>5.27</v>
      </c>
      <c r="J222" s="75">
        <v>44.99</v>
      </c>
      <c r="K222" s="75">
        <v>50.26</v>
      </c>
      <c r="L222" s="75">
        <v>5.27</v>
      </c>
      <c r="M222" s="75">
        <v>44.99</v>
      </c>
      <c r="N222" s="75">
        <v>50.26</v>
      </c>
      <c r="O222" s="76">
        <v>1.5737768619380357E-5</v>
      </c>
      <c r="P222" s="13"/>
      <c r="Q222" s="91"/>
      <c r="R222" s="91"/>
      <c r="S222" s="91"/>
      <c r="T222" s="91"/>
      <c r="U222" s="91"/>
      <c r="V222" s="91"/>
      <c r="W222" s="114"/>
      <c r="X222" s="91"/>
      <c r="Y222" s="136"/>
      <c r="Z222" s="166"/>
      <c r="AA222" s="210"/>
      <c r="AB222" s="91"/>
      <c r="AC222" s="91"/>
      <c r="AD222" s="174"/>
      <c r="AE222" s="93"/>
      <c r="AF222" s="93"/>
      <c r="AG222" s="93"/>
      <c r="AH222" s="97"/>
      <c r="AI222" s="13"/>
      <c r="AJ222" s="13"/>
    </row>
    <row r="223" spans="1:36" ht="28.5">
      <c r="A223" s="3"/>
      <c r="B223" s="71" t="s">
        <v>559</v>
      </c>
      <c r="C223" s="72" t="s">
        <v>560</v>
      </c>
      <c r="D223" s="71" t="s">
        <v>36</v>
      </c>
      <c r="E223" s="71" t="s">
        <v>561</v>
      </c>
      <c r="F223" s="73" t="s">
        <v>38</v>
      </c>
      <c r="G223" s="74">
        <v>1</v>
      </c>
      <c r="H223" s="75">
        <v>49.57</v>
      </c>
      <c r="I223" s="75">
        <v>8.8000000000000007</v>
      </c>
      <c r="J223" s="75">
        <v>51.08</v>
      </c>
      <c r="K223" s="75">
        <v>59.88</v>
      </c>
      <c r="L223" s="75">
        <v>8.8000000000000007</v>
      </c>
      <c r="M223" s="75">
        <v>51.08</v>
      </c>
      <c r="N223" s="75">
        <v>59.88</v>
      </c>
      <c r="O223" s="76">
        <v>1.8750051431128048E-5</v>
      </c>
      <c r="P223" s="13"/>
      <c r="Q223" s="91"/>
      <c r="R223" s="91"/>
      <c r="S223" s="91"/>
      <c r="T223" s="91"/>
      <c r="U223" s="91"/>
      <c r="V223" s="91"/>
      <c r="W223" s="114"/>
      <c r="X223" s="91"/>
      <c r="Y223" s="136"/>
      <c r="Z223" s="166"/>
      <c r="AA223" s="210"/>
      <c r="AB223" s="91"/>
      <c r="AC223" s="91"/>
      <c r="AD223" s="174"/>
      <c r="AE223" s="93"/>
      <c r="AF223" s="93"/>
      <c r="AG223" s="93"/>
      <c r="AH223" s="97"/>
      <c r="AI223" s="13"/>
      <c r="AJ223" s="13"/>
    </row>
    <row r="224" spans="1:36" ht="42.75">
      <c r="A224" s="3"/>
      <c r="B224" s="71" t="s">
        <v>562</v>
      </c>
      <c r="C224" s="72" t="s">
        <v>563</v>
      </c>
      <c r="D224" s="71" t="s">
        <v>36</v>
      </c>
      <c r="E224" s="71" t="s">
        <v>564</v>
      </c>
      <c r="F224" s="73" t="s">
        <v>38</v>
      </c>
      <c r="G224" s="74">
        <v>3</v>
      </c>
      <c r="H224" s="75">
        <v>10.82</v>
      </c>
      <c r="I224" s="75">
        <v>4.3499999999999996</v>
      </c>
      <c r="J224" s="75">
        <v>8.7200000000000006</v>
      </c>
      <c r="K224" s="75">
        <v>13.07</v>
      </c>
      <c r="L224" s="75">
        <v>13.05</v>
      </c>
      <c r="M224" s="75">
        <v>26.16</v>
      </c>
      <c r="N224" s="75">
        <v>39.21</v>
      </c>
      <c r="O224" s="76">
        <v>1.2277714038318818E-5</v>
      </c>
      <c r="P224" s="13"/>
      <c r="Q224" s="91"/>
      <c r="R224" s="91"/>
      <c r="S224" s="91"/>
      <c r="T224" s="91"/>
      <c r="U224" s="91"/>
      <c r="V224" s="91"/>
      <c r="W224" s="114"/>
      <c r="X224" s="91"/>
      <c r="Y224" s="136"/>
      <c r="Z224" s="166"/>
      <c r="AA224" s="210"/>
      <c r="AB224" s="91"/>
      <c r="AC224" s="91"/>
      <c r="AD224" s="174"/>
      <c r="AE224" s="93"/>
      <c r="AF224" s="93"/>
      <c r="AG224" s="93"/>
      <c r="AH224" s="97"/>
      <c r="AI224" s="13"/>
      <c r="AJ224" s="13"/>
    </row>
    <row r="225" spans="1:36" ht="28.5">
      <c r="A225" s="3"/>
      <c r="B225" s="71" t="s">
        <v>565</v>
      </c>
      <c r="C225" s="72" t="s">
        <v>566</v>
      </c>
      <c r="D225" s="71" t="s">
        <v>36</v>
      </c>
      <c r="E225" s="71" t="s">
        <v>567</v>
      </c>
      <c r="F225" s="73" t="s">
        <v>38</v>
      </c>
      <c r="G225" s="74">
        <v>13</v>
      </c>
      <c r="H225" s="75">
        <v>28.05</v>
      </c>
      <c r="I225" s="75">
        <v>10.72</v>
      </c>
      <c r="J225" s="75">
        <v>23.16</v>
      </c>
      <c r="K225" s="75">
        <v>33.880000000000003</v>
      </c>
      <c r="L225" s="75">
        <v>139.36000000000001</v>
      </c>
      <c r="M225" s="75">
        <v>301.08</v>
      </c>
      <c r="N225" s="75">
        <v>440.44</v>
      </c>
      <c r="O225" s="76">
        <v>1.3791370494866463E-4</v>
      </c>
      <c r="P225" s="13"/>
      <c r="Q225" s="91"/>
      <c r="R225" s="91"/>
      <c r="S225" s="91"/>
      <c r="T225" s="91"/>
      <c r="U225" s="91"/>
      <c r="V225" s="91"/>
      <c r="W225" s="114"/>
      <c r="X225" s="91"/>
      <c r="Y225" s="136"/>
      <c r="Z225" s="166"/>
      <c r="AA225" s="210"/>
      <c r="AB225" s="91"/>
      <c r="AC225" s="91"/>
      <c r="AD225" s="174"/>
      <c r="AE225" s="93"/>
      <c r="AF225" s="93"/>
      <c r="AG225" s="93"/>
      <c r="AH225" s="97"/>
      <c r="AI225" s="13"/>
      <c r="AJ225" s="13"/>
    </row>
    <row r="226" spans="1:36" ht="28.5">
      <c r="A226" s="3"/>
      <c r="B226" s="71" t="s">
        <v>568</v>
      </c>
      <c r="C226" s="72" t="s">
        <v>569</v>
      </c>
      <c r="D226" s="71" t="s">
        <v>36</v>
      </c>
      <c r="E226" s="71" t="s">
        <v>570</v>
      </c>
      <c r="F226" s="73" t="s">
        <v>77</v>
      </c>
      <c r="G226" s="74">
        <v>218.3</v>
      </c>
      <c r="H226" s="75">
        <v>30.83</v>
      </c>
      <c r="I226" s="75">
        <v>12.49</v>
      </c>
      <c r="J226" s="75">
        <v>24.75</v>
      </c>
      <c r="K226" s="75">
        <v>37.24</v>
      </c>
      <c r="L226" s="75">
        <v>2726.567</v>
      </c>
      <c r="M226" s="75">
        <v>5402.9229999999998</v>
      </c>
      <c r="N226" s="75">
        <v>8129.49</v>
      </c>
      <c r="O226" s="76">
        <v>2.5455637209225311E-3</v>
      </c>
      <c r="P226" s="13"/>
      <c r="Q226" s="91"/>
      <c r="R226" s="91"/>
      <c r="S226" s="91"/>
      <c r="T226" s="91"/>
      <c r="U226" s="91"/>
      <c r="V226" s="91"/>
      <c r="W226" s="114"/>
      <c r="X226" s="91"/>
      <c r="Y226" s="136"/>
      <c r="Z226" s="166"/>
      <c r="AA226" s="210"/>
      <c r="AB226" s="91"/>
      <c r="AC226" s="91"/>
      <c r="AD226" s="174"/>
      <c r="AE226" s="93"/>
      <c r="AF226" s="93"/>
      <c r="AG226" s="93"/>
      <c r="AH226" s="97"/>
      <c r="AI226" s="13"/>
      <c r="AJ226" s="13"/>
    </row>
    <row r="227" spans="1:36" ht="28.5">
      <c r="A227" s="3"/>
      <c r="B227" s="71" t="s">
        <v>571</v>
      </c>
      <c r="C227" s="72" t="s">
        <v>572</v>
      </c>
      <c r="D227" s="71" t="s">
        <v>36</v>
      </c>
      <c r="E227" s="71" t="s">
        <v>573</v>
      </c>
      <c r="F227" s="73" t="s">
        <v>38</v>
      </c>
      <c r="G227" s="74">
        <v>4</v>
      </c>
      <c r="H227" s="75">
        <v>31.91</v>
      </c>
      <c r="I227" s="75">
        <v>12.18</v>
      </c>
      <c r="J227" s="75">
        <v>26.37</v>
      </c>
      <c r="K227" s="75">
        <v>38.549999999999997</v>
      </c>
      <c r="L227" s="75">
        <v>48.72</v>
      </c>
      <c r="M227" s="75">
        <v>105.48</v>
      </c>
      <c r="N227" s="75">
        <v>154.19999999999999</v>
      </c>
      <c r="O227" s="76">
        <v>4.8284200579157403E-5</v>
      </c>
      <c r="P227" s="13"/>
      <c r="Q227" s="91"/>
      <c r="R227" s="91"/>
      <c r="S227" s="91"/>
      <c r="T227" s="91"/>
      <c r="U227" s="91"/>
      <c r="V227" s="91"/>
      <c r="W227" s="114"/>
      <c r="X227" s="91"/>
      <c r="Y227" s="136"/>
      <c r="Z227" s="166"/>
      <c r="AA227" s="210"/>
      <c r="AB227" s="91"/>
      <c r="AC227" s="91"/>
      <c r="AD227" s="174"/>
      <c r="AE227" s="93"/>
      <c r="AF227" s="93"/>
      <c r="AG227" s="93"/>
      <c r="AH227" s="97"/>
      <c r="AI227" s="13"/>
      <c r="AJ227" s="13"/>
    </row>
    <row r="228" spans="1:36" ht="28.5">
      <c r="A228" s="3"/>
      <c r="B228" s="71" t="s">
        <v>574</v>
      </c>
      <c r="C228" s="72" t="s">
        <v>575</v>
      </c>
      <c r="D228" s="71" t="s">
        <v>36</v>
      </c>
      <c r="E228" s="71" t="s">
        <v>576</v>
      </c>
      <c r="F228" s="73" t="s">
        <v>38</v>
      </c>
      <c r="G228" s="74">
        <v>6</v>
      </c>
      <c r="H228" s="75">
        <v>15.1</v>
      </c>
      <c r="I228" s="75">
        <v>6.43</v>
      </c>
      <c r="J228" s="75">
        <v>11.81</v>
      </c>
      <c r="K228" s="75">
        <v>18.239999999999998</v>
      </c>
      <c r="L228" s="75">
        <v>38.58</v>
      </c>
      <c r="M228" s="75">
        <v>70.86</v>
      </c>
      <c r="N228" s="75">
        <v>109.44</v>
      </c>
      <c r="O228" s="76">
        <v>3.4268631072522606E-5</v>
      </c>
      <c r="P228" s="13"/>
      <c r="Q228" s="91"/>
      <c r="R228" s="91"/>
      <c r="S228" s="91"/>
      <c r="T228" s="91"/>
      <c r="U228" s="91"/>
      <c r="V228" s="91"/>
      <c r="W228" s="114"/>
      <c r="X228" s="91"/>
      <c r="Y228" s="136"/>
      <c r="Z228" s="166"/>
      <c r="AA228" s="210"/>
      <c r="AB228" s="91"/>
      <c r="AC228" s="91"/>
      <c r="AD228" s="174"/>
      <c r="AE228" s="93"/>
      <c r="AF228" s="93"/>
      <c r="AG228" s="93"/>
      <c r="AH228" s="97"/>
      <c r="AI228" s="13"/>
      <c r="AJ228" s="13"/>
    </row>
    <row r="229" spans="1:36" ht="28.5">
      <c r="A229" s="3"/>
      <c r="B229" s="71" t="s">
        <v>577</v>
      </c>
      <c r="C229" s="72" t="s">
        <v>578</v>
      </c>
      <c r="D229" s="71" t="s">
        <v>36</v>
      </c>
      <c r="E229" s="71" t="s">
        <v>579</v>
      </c>
      <c r="F229" s="73" t="s">
        <v>38</v>
      </c>
      <c r="G229" s="74">
        <v>69</v>
      </c>
      <c r="H229" s="75">
        <v>14.38</v>
      </c>
      <c r="I229" s="75">
        <v>6.43</v>
      </c>
      <c r="J229" s="75">
        <v>10.94</v>
      </c>
      <c r="K229" s="75">
        <v>17.37</v>
      </c>
      <c r="L229" s="75">
        <v>443.67</v>
      </c>
      <c r="M229" s="75">
        <v>754.86</v>
      </c>
      <c r="N229" s="75">
        <v>1198.53</v>
      </c>
      <c r="O229" s="76">
        <v>3.7529223683617068E-4</v>
      </c>
      <c r="P229" s="13"/>
      <c r="Q229" s="91"/>
      <c r="R229" s="91"/>
      <c r="S229" s="91"/>
      <c r="T229" s="91"/>
      <c r="U229" s="91"/>
      <c r="V229" s="91"/>
      <c r="W229" s="114"/>
      <c r="X229" s="91"/>
      <c r="Y229" s="136"/>
      <c r="Z229" s="166"/>
      <c r="AA229" s="210"/>
      <c r="AB229" s="91"/>
      <c r="AC229" s="91"/>
      <c r="AD229" s="174"/>
      <c r="AE229" s="93"/>
      <c r="AF229" s="93"/>
      <c r="AG229" s="93"/>
      <c r="AH229" s="97"/>
      <c r="AI229" s="13"/>
      <c r="AJ229" s="13"/>
    </row>
    <row r="230" spans="1:36" ht="28.5">
      <c r="A230" s="3"/>
      <c r="B230" s="71" t="s">
        <v>580</v>
      </c>
      <c r="C230" s="72" t="s">
        <v>581</v>
      </c>
      <c r="D230" s="71" t="s">
        <v>36</v>
      </c>
      <c r="E230" s="71" t="s">
        <v>582</v>
      </c>
      <c r="F230" s="73" t="s">
        <v>38</v>
      </c>
      <c r="G230" s="74">
        <v>30</v>
      </c>
      <c r="H230" s="75">
        <v>10.84</v>
      </c>
      <c r="I230" s="75">
        <v>0.51</v>
      </c>
      <c r="J230" s="75">
        <v>12.58</v>
      </c>
      <c r="K230" s="75">
        <v>13.09</v>
      </c>
      <c r="L230" s="75">
        <v>15.3</v>
      </c>
      <c r="M230" s="75">
        <v>377.4</v>
      </c>
      <c r="N230" s="75">
        <v>392.7</v>
      </c>
      <c r="O230" s="76">
        <v>1.2296501665003316E-4</v>
      </c>
      <c r="P230" s="13"/>
      <c r="Q230" s="91"/>
      <c r="R230" s="91"/>
      <c r="S230" s="91"/>
      <c r="T230" s="91"/>
      <c r="U230" s="91"/>
      <c r="V230" s="91"/>
      <c r="W230" s="114"/>
      <c r="X230" s="91"/>
      <c r="Y230" s="136"/>
      <c r="Z230" s="166"/>
      <c r="AA230" s="210"/>
      <c r="AB230" s="91"/>
      <c r="AC230" s="91"/>
      <c r="AD230" s="174"/>
      <c r="AE230" s="93"/>
      <c r="AF230" s="93"/>
      <c r="AG230" s="93"/>
      <c r="AH230" s="97"/>
      <c r="AI230" s="13"/>
      <c r="AJ230" s="13"/>
    </row>
    <row r="231" spans="1:36" ht="28.5">
      <c r="A231" s="3"/>
      <c r="B231" s="71" t="s">
        <v>583</v>
      </c>
      <c r="C231" s="72" t="s">
        <v>584</v>
      </c>
      <c r="D231" s="71" t="s">
        <v>18</v>
      </c>
      <c r="E231" s="71" t="s">
        <v>585</v>
      </c>
      <c r="F231" s="73" t="s">
        <v>77</v>
      </c>
      <c r="G231" s="74">
        <v>162</v>
      </c>
      <c r="H231" s="75">
        <v>45.01</v>
      </c>
      <c r="I231" s="75">
        <v>31.8</v>
      </c>
      <c r="J231" s="75">
        <v>22.57</v>
      </c>
      <c r="K231" s="75">
        <v>54.37</v>
      </c>
      <c r="L231" s="75">
        <v>5151.6000000000004</v>
      </c>
      <c r="M231" s="75">
        <v>3656.34</v>
      </c>
      <c r="N231" s="75">
        <v>8807.94</v>
      </c>
      <c r="O231" s="76">
        <v>2.7580048096574813E-3</v>
      </c>
      <c r="P231" s="13"/>
      <c r="Q231" s="91"/>
      <c r="R231" s="91"/>
      <c r="S231" s="91"/>
      <c r="T231" s="91"/>
      <c r="U231" s="91"/>
      <c r="V231" s="91"/>
      <c r="W231" s="114"/>
      <c r="X231" s="91"/>
      <c r="Y231" s="136"/>
      <c r="Z231" s="166"/>
      <c r="AA231" s="210"/>
      <c r="AB231" s="91"/>
      <c r="AC231" s="91"/>
      <c r="AD231" s="174"/>
      <c r="AE231" s="93"/>
      <c r="AF231" s="93"/>
      <c r="AG231" s="93"/>
      <c r="AH231" s="97"/>
      <c r="AI231" s="13"/>
      <c r="AJ231" s="13"/>
    </row>
    <row r="232" spans="1:36" ht="28.5">
      <c r="A232" s="3"/>
      <c r="B232" s="71" t="s">
        <v>586</v>
      </c>
      <c r="C232" s="72" t="s">
        <v>587</v>
      </c>
      <c r="D232" s="71" t="s">
        <v>36</v>
      </c>
      <c r="E232" s="71" t="s">
        <v>588</v>
      </c>
      <c r="F232" s="73" t="s">
        <v>38</v>
      </c>
      <c r="G232" s="74">
        <v>34</v>
      </c>
      <c r="H232" s="75">
        <v>16.52</v>
      </c>
      <c r="I232" s="75">
        <v>2.11</v>
      </c>
      <c r="J232" s="75">
        <v>17.84</v>
      </c>
      <c r="K232" s="75">
        <v>19.95</v>
      </c>
      <c r="L232" s="75">
        <v>71.739999999999995</v>
      </c>
      <c r="M232" s="75">
        <v>606.55999999999995</v>
      </c>
      <c r="N232" s="75">
        <v>678.3</v>
      </c>
      <c r="O232" s="76">
        <v>2.1239411966823908E-4</v>
      </c>
      <c r="P232" s="13"/>
      <c r="Q232" s="91"/>
      <c r="R232" s="91"/>
      <c r="S232" s="91"/>
      <c r="T232" s="91"/>
      <c r="U232" s="91"/>
      <c r="V232" s="91"/>
      <c r="W232" s="114"/>
      <c r="X232" s="91"/>
      <c r="Y232" s="136"/>
      <c r="Z232" s="166"/>
      <c r="AA232" s="210"/>
      <c r="AB232" s="91"/>
      <c r="AC232" s="91"/>
      <c r="AD232" s="174"/>
      <c r="AE232" s="93"/>
      <c r="AF232" s="93"/>
      <c r="AG232" s="93"/>
      <c r="AH232" s="97"/>
      <c r="AI232" s="13"/>
      <c r="AJ232" s="13"/>
    </row>
    <row r="233" spans="1:36" ht="27.6" customHeight="1">
      <c r="A233" s="3"/>
      <c r="B233" s="71" t="s">
        <v>589</v>
      </c>
      <c r="C233" s="72" t="s">
        <v>590</v>
      </c>
      <c r="D233" s="71" t="s">
        <v>36</v>
      </c>
      <c r="E233" s="71" t="s">
        <v>591</v>
      </c>
      <c r="F233" s="73" t="s">
        <v>38</v>
      </c>
      <c r="G233" s="74">
        <v>2</v>
      </c>
      <c r="H233" s="75">
        <v>34.81</v>
      </c>
      <c r="I233" s="75">
        <v>7.81</v>
      </c>
      <c r="J233" s="75">
        <v>34.24</v>
      </c>
      <c r="K233" s="75">
        <v>42.05</v>
      </c>
      <c r="L233" s="75">
        <v>15.62</v>
      </c>
      <c r="M233" s="75">
        <v>68.48</v>
      </c>
      <c r="N233" s="75">
        <v>84.1</v>
      </c>
      <c r="O233" s="76">
        <v>2.633399006943669E-5</v>
      </c>
      <c r="P233" s="13"/>
      <c r="Q233" s="91"/>
      <c r="R233" s="91"/>
      <c r="S233" s="91"/>
      <c r="T233" s="91"/>
      <c r="U233" s="91"/>
      <c r="V233" s="91"/>
      <c r="W233" s="114"/>
      <c r="X233" s="91"/>
      <c r="Y233" s="136"/>
      <c r="Z233" s="166"/>
      <c r="AA233" s="210"/>
      <c r="AB233" s="91"/>
      <c r="AC233" s="91"/>
      <c r="AD233" s="174"/>
      <c r="AE233" s="93"/>
      <c r="AF233" s="93"/>
      <c r="AG233" s="93"/>
      <c r="AH233" s="97"/>
      <c r="AI233" s="13"/>
      <c r="AJ233" s="13"/>
    </row>
    <row r="234" spans="1:36">
      <c r="A234" s="3"/>
      <c r="B234" s="71" t="s">
        <v>592</v>
      </c>
      <c r="C234" s="72" t="s">
        <v>593</v>
      </c>
      <c r="D234" s="71" t="s">
        <v>18</v>
      </c>
      <c r="E234" s="71" t="s">
        <v>594</v>
      </c>
      <c r="F234" s="73" t="s">
        <v>38</v>
      </c>
      <c r="G234" s="74">
        <v>1</v>
      </c>
      <c r="H234" s="75">
        <v>1077.3</v>
      </c>
      <c r="I234" s="75">
        <v>76.33</v>
      </c>
      <c r="J234" s="75">
        <v>1225.1500000000001</v>
      </c>
      <c r="K234" s="75">
        <v>1301.48</v>
      </c>
      <c r="L234" s="75">
        <v>76.33</v>
      </c>
      <c r="M234" s="75">
        <v>1225.1500000000001</v>
      </c>
      <c r="N234" s="75">
        <v>1301.48</v>
      </c>
      <c r="O234" s="76">
        <v>4.0752867295565354E-4</v>
      </c>
      <c r="P234" s="13"/>
      <c r="Q234" s="91"/>
      <c r="R234" s="91"/>
      <c r="S234" s="91"/>
      <c r="T234" s="91"/>
      <c r="U234" s="91"/>
      <c r="V234" s="91"/>
      <c r="W234" s="114"/>
      <c r="X234" s="91"/>
      <c r="Y234" s="136"/>
      <c r="Z234" s="166"/>
      <c r="AA234" s="210"/>
      <c r="AB234" s="91"/>
      <c r="AC234" s="91"/>
      <c r="AD234" s="174"/>
      <c r="AE234" s="93"/>
      <c r="AF234" s="93"/>
      <c r="AG234" s="93"/>
      <c r="AH234" s="97"/>
      <c r="AI234" s="13"/>
      <c r="AJ234" s="13"/>
    </row>
    <row r="235" spans="1:36" ht="28.5">
      <c r="A235" s="3"/>
      <c r="B235" s="71" t="s">
        <v>595</v>
      </c>
      <c r="C235" s="72" t="s">
        <v>596</v>
      </c>
      <c r="D235" s="71" t="s">
        <v>36</v>
      </c>
      <c r="E235" s="71" t="s">
        <v>597</v>
      </c>
      <c r="F235" s="73" t="s">
        <v>38</v>
      </c>
      <c r="G235" s="74">
        <v>1</v>
      </c>
      <c r="H235" s="75">
        <v>225.79</v>
      </c>
      <c r="I235" s="75">
        <v>17.48</v>
      </c>
      <c r="J235" s="75">
        <v>255.29</v>
      </c>
      <c r="K235" s="75">
        <v>272.77</v>
      </c>
      <c r="L235" s="75">
        <v>17.48</v>
      </c>
      <c r="M235" s="75">
        <v>255.29</v>
      </c>
      <c r="N235" s="75">
        <v>272.77</v>
      </c>
      <c r="O235" s="76">
        <v>8.5411682178837642E-5</v>
      </c>
      <c r="P235" s="13"/>
      <c r="Q235" s="91"/>
      <c r="R235" s="91"/>
      <c r="S235" s="91"/>
      <c r="T235" s="91"/>
      <c r="U235" s="91"/>
      <c r="V235" s="91"/>
      <c r="W235" s="114"/>
      <c r="X235" s="91"/>
      <c r="Y235" s="136"/>
      <c r="Z235" s="166"/>
      <c r="AA235" s="210"/>
      <c r="AB235" s="91"/>
      <c r="AC235" s="91"/>
      <c r="AD235" s="174"/>
      <c r="AE235" s="93"/>
      <c r="AF235" s="93"/>
      <c r="AG235" s="93"/>
      <c r="AH235" s="97"/>
      <c r="AI235" s="13"/>
      <c r="AJ235" s="13"/>
    </row>
    <row r="236" spans="1:36" ht="28.5">
      <c r="A236" s="3"/>
      <c r="B236" s="71" t="s">
        <v>598</v>
      </c>
      <c r="C236" s="72" t="s">
        <v>599</v>
      </c>
      <c r="D236" s="71" t="s">
        <v>36</v>
      </c>
      <c r="E236" s="71" t="s">
        <v>600</v>
      </c>
      <c r="F236" s="73" t="s">
        <v>38</v>
      </c>
      <c r="G236" s="74">
        <v>40</v>
      </c>
      <c r="H236" s="75">
        <v>127.38</v>
      </c>
      <c r="I236" s="75">
        <v>10.32</v>
      </c>
      <c r="J236" s="75">
        <v>143.56</v>
      </c>
      <c r="K236" s="75">
        <v>153.88</v>
      </c>
      <c r="L236" s="75">
        <v>412.8</v>
      </c>
      <c r="M236" s="75">
        <v>5742.4</v>
      </c>
      <c r="N236" s="75">
        <v>6155.2</v>
      </c>
      <c r="O236" s="76">
        <v>1.9273599961402699E-3</v>
      </c>
      <c r="P236" s="13"/>
      <c r="Q236" s="91"/>
      <c r="R236" s="91"/>
      <c r="S236" s="91"/>
      <c r="T236" s="91"/>
      <c r="U236" s="91"/>
      <c r="V236" s="91"/>
      <c r="W236" s="114"/>
      <c r="X236" s="91"/>
      <c r="Y236" s="136"/>
      <c r="Z236" s="166"/>
      <c r="AA236" s="210"/>
      <c r="AB236" s="91"/>
      <c r="AC236" s="91"/>
      <c r="AD236" s="174"/>
      <c r="AE236" s="93"/>
      <c r="AF236" s="93"/>
      <c r="AG236" s="93"/>
      <c r="AH236" s="97"/>
      <c r="AI236" s="13"/>
      <c r="AJ236" s="13"/>
    </row>
    <row r="237" spans="1:36" ht="28.5">
      <c r="A237" s="3"/>
      <c r="B237" s="71" t="s">
        <v>601</v>
      </c>
      <c r="C237" s="72" t="s">
        <v>602</v>
      </c>
      <c r="D237" s="71" t="s">
        <v>36</v>
      </c>
      <c r="E237" s="71" t="s">
        <v>603</v>
      </c>
      <c r="F237" s="73" t="s">
        <v>38</v>
      </c>
      <c r="G237" s="74">
        <v>6</v>
      </c>
      <c r="H237" s="75">
        <v>120.77</v>
      </c>
      <c r="I237" s="75">
        <v>10.32</v>
      </c>
      <c r="J237" s="75">
        <v>135.58000000000001</v>
      </c>
      <c r="K237" s="75">
        <v>145.9</v>
      </c>
      <c r="L237" s="75">
        <v>61.92</v>
      </c>
      <c r="M237" s="75">
        <v>813.48</v>
      </c>
      <c r="N237" s="75">
        <v>875.4</v>
      </c>
      <c r="O237" s="76">
        <v>2.7411147332681183E-4</v>
      </c>
      <c r="P237" s="13"/>
      <c r="Q237" s="91"/>
      <c r="R237" s="91"/>
      <c r="S237" s="91"/>
      <c r="T237" s="91"/>
      <c r="U237" s="91"/>
      <c r="V237" s="91"/>
      <c r="W237" s="114"/>
      <c r="X237" s="91"/>
      <c r="Y237" s="136"/>
      <c r="Z237" s="166"/>
      <c r="AA237" s="210"/>
      <c r="AB237" s="91"/>
      <c r="AC237" s="91"/>
      <c r="AD237" s="174"/>
      <c r="AE237" s="93"/>
      <c r="AF237" s="93"/>
      <c r="AG237" s="93"/>
      <c r="AH237" s="97"/>
      <c r="AI237" s="13"/>
      <c r="AJ237" s="13"/>
    </row>
    <row r="238" spans="1:36" ht="28.5">
      <c r="A238" s="3"/>
      <c r="B238" s="71" t="s">
        <v>604</v>
      </c>
      <c r="C238" s="72" t="s">
        <v>605</v>
      </c>
      <c r="D238" s="71" t="s">
        <v>36</v>
      </c>
      <c r="E238" s="71" t="s">
        <v>606</v>
      </c>
      <c r="F238" s="73" t="s">
        <v>77</v>
      </c>
      <c r="G238" s="74">
        <v>2</v>
      </c>
      <c r="H238" s="75">
        <v>70.58</v>
      </c>
      <c r="I238" s="75">
        <v>9.0500000000000007</v>
      </c>
      <c r="J238" s="75">
        <v>76.209999999999994</v>
      </c>
      <c r="K238" s="75">
        <v>85.26</v>
      </c>
      <c r="L238" s="75">
        <v>18.100000000000001</v>
      </c>
      <c r="M238" s="75">
        <v>152.41999999999999</v>
      </c>
      <c r="N238" s="75">
        <v>170.52</v>
      </c>
      <c r="O238" s="76">
        <v>5.3394435037340594E-5</v>
      </c>
      <c r="P238" s="13"/>
      <c r="Q238" s="91"/>
      <c r="R238" s="91"/>
      <c r="S238" s="91"/>
      <c r="T238" s="91"/>
      <c r="U238" s="91"/>
      <c r="V238" s="91"/>
      <c r="W238" s="114"/>
      <c r="X238" s="91"/>
      <c r="Y238" s="136"/>
      <c r="Z238" s="166"/>
      <c r="AA238" s="210"/>
      <c r="AB238" s="91"/>
      <c r="AC238" s="91"/>
      <c r="AD238" s="174"/>
      <c r="AE238" s="93"/>
      <c r="AF238" s="93"/>
      <c r="AG238" s="93"/>
      <c r="AH238" s="97"/>
      <c r="AI238" s="13"/>
      <c r="AJ238" s="13"/>
    </row>
    <row r="239" spans="1:36" ht="28.5">
      <c r="A239" s="3"/>
      <c r="B239" s="71" t="s">
        <v>607</v>
      </c>
      <c r="C239" s="72" t="s">
        <v>608</v>
      </c>
      <c r="D239" s="71" t="s">
        <v>36</v>
      </c>
      <c r="E239" s="71" t="s">
        <v>609</v>
      </c>
      <c r="F239" s="73" t="s">
        <v>77</v>
      </c>
      <c r="G239" s="74">
        <v>1</v>
      </c>
      <c r="H239" s="75">
        <v>124.26</v>
      </c>
      <c r="I239" s="75">
        <v>14.29</v>
      </c>
      <c r="J239" s="75">
        <v>135.82</v>
      </c>
      <c r="K239" s="75">
        <v>150.11000000000001</v>
      </c>
      <c r="L239" s="75">
        <v>14.29</v>
      </c>
      <c r="M239" s="75">
        <v>135.82</v>
      </c>
      <c r="N239" s="75">
        <v>150.11000000000001</v>
      </c>
      <c r="O239" s="76">
        <v>4.7003510693497518E-5</v>
      </c>
      <c r="P239" s="13"/>
      <c r="Q239" s="91"/>
      <c r="R239" s="91"/>
      <c r="S239" s="91"/>
      <c r="T239" s="91"/>
      <c r="U239" s="91"/>
      <c r="V239" s="91"/>
      <c r="W239" s="114"/>
      <c r="X239" s="91"/>
      <c r="Y239" s="136"/>
      <c r="Z239" s="166"/>
      <c r="AA239" s="210"/>
      <c r="AB239" s="91"/>
      <c r="AC239" s="91"/>
      <c r="AD239" s="174"/>
      <c r="AE239" s="93"/>
      <c r="AF239" s="93"/>
      <c r="AG239" s="93"/>
      <c r="AH239" s="97"/>
      <c r="AI239" s="13"/>
      <c r="AJ239" s="13"/>
    </row>
    <row r="240" spans="1:36" ht="28.5">
      <c r="A240" s="3"/>
      <c r="B240" s="71" t="s">
        <v>610</v>
      </c>
      <c r="C240" s="72" t="s">
        <v>611</v>
      </c>
      <c r="D240" s="71" t="s">
        <v>36</v>
      </c>
      <c r="E240" s="71" t="s">
        <v>612</v>
      </c>
      <c r="F240" s="73" t="s">
        <v>38</v>
      </c>
      <c r="G240" s="74">
        <v>6</v>
      </c>
      <c r="H240" s="75">
        <v>7.07</v>
      </c>
      <c r="I240" s="75">
        <v>4.4000000000000004</v>
      </c>
      <c r="J240" s="75">
        <v>4.1399999999999997</v>
      </c>
      <c r="K240" s="75">
        <v>8.5399999999999991</v>
      </c>
      <c r="L240" s="75">
        <v>26.4</v>
      </c>
      <c r="M240" s="75">
        <v>24.84</v>
      </c>
      <c r="N240" s="75">
        <v>51.24</v>
      </c>
      <c r="O240" s="76">
        <v>1.6044633188560473E-5</v>
      </c>
      <c r="P240" s="13"/>
      <c r="Q240" s="91"/>
      <c r="R240" s="91"/>
      <c r="S240" s="91"/>
      <c r="T240" s="91"/>
      <c r="U240" s="91"/>
      <c r="V240" s="91"/>
      <c r="W240" s="114"/>
      <c r="X240" s="91"/>
      <c r="Y240" s="136"/>
      <c r="Z240" s="166"/>
      <c r="AA240" s="210"/>
      <c r="AB240" s="91"/>
      <c r="AC240" s="91"/>
      <c r="AD240" s="174"/>
      <c r="AE240" s="93"/>
      <c r="AF240" s="93"/>
      <c r="AG240" s="93"/>
      <c r="AH240" s="97"/>
      <c r="AI240" s="13"/>
      <c r="AJ240" s="13"/>
    </row>
    <row r="241" spans="1:36" ht="28.5">
      <c r="A241" s="3"/>
      <c r="B241" s="71" t="s">
        <v>613</v>
      </c>
      <c r="C241" s="72" t="s">
        <v>614</v>
      </c>
      <c r="D241" s="71" t="s">
        <v>36</v>
      </c>
      <c r="E241" s="71" t="s">
        <v>615</v>
      </c>
      <c r="F241" s="73" t="s">
        <v>38</v>
      </c>
      <c r="G241" s="74">
        <v>2</v>
      </c>
      <c r="H241" s="75">
        <v>25.33</v>
      </c>
      <c r="I241" s="75">
        <v>3.42</v>
      </c>
      <c r="J241" s="75">
        <v>27.18</v>
      </c>
      <c r="K241" s="75">
        <v>30.6</v>
      </c>
      <c r="L241" s="75">
        <v>6.84</v>
      </c>
      <c r="M241" s="75">
        <v>54.36</v>
      </c>
      <c r="N241" s="75">
        <v>61.2</v>
      </c>
      <c r="O241" s="76">
        <v>1.9163379218186983E-5</v>
      </c>
      <c r="P241" s="13"/>
      <c r="Q241" s="91"/>
      <c r="R241" s="91"/>
      <c r="S241" s="91"/>
      <c r="T241" s="91"/>
      <c r="U241" s="91"/>
      <c r="V241" s="91"/>
      <c r="W241" s="114"/>
      <c r="X241" s="91"/>
      <c r="Y241" s="136"/>
      <c r="Z241" s="166"/>
      <c r="AA241" s="210"/>
      <c r="AB241" s="91"/>
      <c r="AC241" s="91"/>
      <c r="AD241" s="174"/>
      <c r="AE241" s="93"/>
      <c r="AF241" s="93"/>
      <c r="AG241" s="93"/>
      <c r="AH241" s="97"/>
      <c r="AI241" s="13"/>
      <c r="AJ241" s="13"/>
    </row>
    <row r="242" spans="1:36" ht="42.75">
      <c r="A242" s="3"/>
      <c r="B242" s="71" t="s">
        <v>616</v>
      </c>
      <c r="C242" s="72" t="s">
        <v>617</v>
      </c>
      <c r="D242" s="71" t="s">
        <v>36</v>
      </c>
      <c r="E242" s="71" t="s">
        <v>618</v>
      </c>
      <c r="F242" s="73" t="s">
        <v>38</v>
      </c>
      <c r="G242" s="74">
        <v>86</v>
      </c>
      <c r="H242" s="75">
        <v>3.4</v>
      </c>
      <c r="I242" s="75">
        <v>1.77</v>
      </c>
      <c r="J242" s="75">
        <v>2.33</v>
      </c>
      <c r="K242" s="75">
        <v>4.0999999999999996</v>
      </c>
      <c r="L242" s="75">
        <v>152.22</v>
      </c>
      <c r="M242" s="75">
        <v>200.38</v>
      </c>
      <c r="N242" s="75">
        <v>352.6</v>
      </c>
      <c r="O242" s="76">
        <v>1.1040861948256096E-4</v>
      </c>
      <c r="P242" s="13"/>
      <c r="Q242" s="91"/>
      <c r="R242" s="91"/>
      <c r="S242" s="91"/>
      <c r="T242" s="91"/>
      <c r="U242" s="91"/>
      <c r="V242" s="91"/>
      <c r="W242" s="114"/>
      <c r="X242" s="91"/>
      <c r="Y242" s="136"/>
      <c r="Z242" s="166"/>
      <c r="AA242" s="210"/>
      <c r="AB242" s="91"/>
      <c r="AC242" s="91"/>
      <c r="AD242" s="174"/>
      <c r="AE242" s="93"/>
      <c r="AF242" s="93"/>
      <c r="AG242" s="93"/>
      <c r="AH242" s="97"/>
      <c r="AI242" s="13"/>
      <c r="AJ242" s="13"/>
    </row>
    <row r="243" spans="1:36" ht="28.5">
      <c r="A243" s="3"/>
      <c r="B243" s="71" t="s">
        <v>619</v>
      </c>
      <c r="C243" s="72" t="s">
        <v>620</v>
      </c>
      <c r="D243" s="71" t="s">
        <v>36</v>
      </c>
      <c r="E243" s="71" t="s">
        <v>621</v>
      </c>
      <c r="F243" s="73" t="s">
        <v>38</v>
      </c>
      <c r="G243" s="74">
        <v>1</v>
      </c>
      <c r="H243" s="75">
        <v>17.55</v>
      </c>
      <c r="I243" s="75">
        <v>6.09</v>
      </c>
      <c r="J243" s="75">
        <v>15.11</v>
      </c>
      <c r="K243" s="75">
        <v>21.2</v>
      </c>
      <c r="L243" s="75">
        <v>6.09</v>
      </c>
      <c r="M243" s="75">
        <v>15.11</v>
      </c>
      <c r="N243" s="75">
        <v>21.2</v>
      </c>
      <c r="O243" s="76">
        <v>6.6382947618556214E-6</v>
      </c>
      <c r="P243" s="13"/>
      <c r="Q243" s="91"/>
      <c r="R243" s="91"/>
      <c r="S243" s="91"/>
      <c r="T243" s="91"/>
      <c r="U243" s="91"/>
      <c r="V243" s="91"/>
      <c r="W243" s="114"/>
      <c r="X243" s="91"/>
      <c r="Y243" s="136"/>
      <c r="Z243" s="166"/>
      <c r="AA243" s="210"/>
      <c r="AB243" s="91"/>
      <c r="AC243" s="91"/>
      <c r="AD243" s="174"/>
      <c r="AE243" s="93"/>
      <c r="AF243" s="93"/>
      <c r="AG243" s="93"/>
      <c r="AH243" s="97"/>
      <c r="AI243" s="13"/>
      <c r="AJ243" s="13"/>
    </row>
    <row r="244" spans="1:36" ht="28.5">
      <c r="A244" s="3"/>
      <c r="B244" s="71" t="s">
        <v>622</v>
      </c>
      <c r="C244" s="72" t="s">
        <v>623</v>
      </c>
      <c r="D244" s="71" t="s">
        <v>36</v>
      </c>
      <c r="E244" s="71" t="s">
        <v>624</v>
      </c>
      <c r="F244" s="73" t="s">
        <v>38</v>
      </c>
      <c r="G244" s="74">
        <v>3</v>
      </c>
      <c r="H244" s="75">
        <v>9.58</v>
      </c>
      <c r="I244" s="75">
        <v>3.06</v>
      </c>
      <c r="J244" s="75">
        <v>8.51</v>
      </c>
      <c r="K244" s="75">
        <v>11.57</v>
      </c>
      <c r="L244" s="75">
        <v>9.18</v>
      </c>
      <c r="M244" s="75">
        <v>25.53</v>
      </c>
      <c r="N244" s="75">
        <v>34.71</v>
      </c>
      <c r="O244" s="76">
        <v>1.0868642036981539E-5</v>
      </c>
      <c r="P244" s="13"/>
      <c r="Q244" s="91"/>
      <c r="R244" s="91"/>
      <c r="S244" s="91"/>
      <c r="T244" s="91"/>
      <c r="U244" s="91"/>
      <c r="V244" s="91"/>
      <c r="W244" s="114"/>
      <c r="X244" s="91"/>
      <c r="Y244" s="136"/>
      <c r="Z244" s="166"/>
      <c r="AA244" s="210"/>
      <c r="AB244" s="91"/>
      <c r="AC244" s="91"/>
      <c r="AD244" s="174"/>
      <c r="AE244" s="93"/>
      <c r="AF244" s="93"/>
      <c r="AG244" s="93"/>
      <c r="AH244" s="97"/>
      <c r="AI244" s="13"/>
      <c r="AJ244" s="13"/>
    </row>
    <row r="245" spans="1:36" ht="28.5">
      <c r="A245" s="3"/>
      <c r="B245" s="71" t="s">
        <v>625</v>
      </c>
      <c r="C245" s="72" t="s">
        <v>626</v>
      </c>
      <c r="D245" s="71" t="s">
        <v>36</v>
      </c>
      <c r="E245" s="71" t="s">
        <v>627</v>
      </c>
      <c r="F245" s="73" t="s">
        <v>38</v>
      </c>
      <c r="G245" s="74">
        <v>158</v>
      </c>
      <c r="H245" s="75">
        <v>7.7</v>
      </c>
      <c r="I245" s="75">
        <v>3.28</v>
      </c>
      <c r="J245" s="75">
        <v>6.02</v>
      </c>
      <c r="K245" s="75">
        <v>9.3000000000000007</v>
      </c>
      <c r="L245" s="75">
        <v>518.24</v>
      </c>
      <c r="M245" s="75">
        <v>951.16</v>
      </c>
      <c r="N245" s="75">
        <v>1469.4</v>
      </c>
      <c r="O245" s="76">
        <v>4.601089775033326E-4</v>
      </c>
      <c r="P245" s="13"/>
      <c r="Q245" s="91"/>
      <c r="R245" s="91"/>
      <c r="S245" s="91"/>
      <c r="T245" s="91"/>
      <c r="U245" s="91"/>
      <c r="V245" s="91"/>
      <c r="W245" s="114"/>
      <c r="X245" s="91"/>
      <c r="Y245" s="136"/>
      <c r="Z245" s="166"/>
      <c r="AA245" s="210"/>
      <c r="AB245" s="91"/>
      <c r="AC245" s="91"/>
      <c r="AD245" s="174"/>
      <c r="AE245" s="93"/>
      <c r="AF245" s="93"/>
      <c r="AG245" s="93"/>
      <c r="AH245" s="97"/>
      <c r="AI245" s="13"/>
      <c r="AJ245" s="13"/>
    </row>
    <row r="246" spans="1:36" ht="28.5">
      <c r="A246" s="3"/>
      <c r="B246" s="71" t="s">
        <v>628</v>
      </c>
      <c r="C246" s="72" t="s">
        <v>629</v>
      </c>
      <c r="D246" s="71" t="s">
        <v>36</v>
      </c>
      <c r="E246" s="71" t="s">
        <v>630</v>
      </c>
      <c r="F246" s="73" t="s">
        <v>38</v>
      </c>
      <c r="G246" s="74">
        <v>40</v>
      </c>
      <c r="H246" s="75">
        <v>16.670000000000002</v>
      </c>
      <c r="I246" s="75">
        <v>2.1800000000000002</v>
      </c>
      <c r="J246" s="75">
        <v>17.95</v>
      </c>
      <c r="K246" s="75">
        <v>20.13</v>
      </c>
      <c r="L246" s="75">
        <v>87.2</v>
      </c>
      <c r="M246" s="75">
        <v>718</v>
      </c>
      <c r="N246" s="75">
        <v>805.2</v>
      </c>
      <c r="O246" s="76">
        <v>2.5212995010595032E-4</v>
      </c>
      <c r="P246" s="13"/>
      <c r="Q246" s="91"/>
      <c r="R246" s="91"/>
      <c r="S246" s="91"/>
      <c r="T246" s="91"/>
      <c r="U246" s="91"/>
      <c r="V246" s="91"/>
      <c r="W246" s="114"/>
      <c r="X246" s="91"/>
      <c r="Y246" s="136"/>
      <c r="Z246" s="166"/>
      <c r="AA246" s="210"/>
      <c r="AB246" s="91"/>
      <c r="AC246" s="91"/>
      <c r="AD246" s="174"/>
      <c r="AE246" s="93"/>
      <c r="AF246" s="93"/>
      <c r="AG246" s="93"/>
      <c r="AH246" s="97"/>
      <c r="AI246" s="13"/>
      <c r="AJ246" s="13"/>
    </row>
    <row r="247" spans="1:36" ht="28.5">
      <c r="A247" s="3"/>
      <c r="B247" s="71" t="s">
        <v>631</v>
      </c>
      <c r="C247" s="72" t="s">
        <v>632</v>
      </c>
      <c r="D247" s="71" t="s">
        <v>36</v>
      </c>
      <c r="E247" s="71" t="s">
        <v>633</v>
      </c>
      <c r="F247" s="73" t="s">
        <v>38</v>
      </c>
      <c r="G247" s="74">
        <v>1</v>
      </c>
      <c r="H247" s="75">
        <v>37.630000000000003</v>
      </c>
      <c r="I247" s="75">
        <v>3.94</v>
      </c>
      <c r="J247" s="75">
        <v>41.52</v>
      </c>
      <c r="K247" s="75">
        <v>45.46</v>
      </c>
      <c r="L247" s="75">
        <v>3.94</v>
      </c>
      <c r="M247" s="75">
        <v>41.52</v>
      </c>
      <c r="N247" s="75">
        <v>45.46</v>
      </c>
      <c r="O247" s="76">
        <v>1.4234758484620593E-5</v>
      </c>
      <c r="P247" s="13"/>
      <c r="Q247" s="91"/>
      <c r="R247" s="91"/>
      <c r="S247" s="91"/>
      <c r="T247" s="91"/>
      <c r="U247" s="91"/>
      <c r="V247" s="91"/>
      <c r="W247" s="114"/>
      <c r="X247" s="91"/>
      <c r="Y247" s="136"/>
      <c r="Z247" s="166"/>
      <c r="AA247" s="210"/>
      <c r="AB247" s="91"/>
      <c r="AC247" s="91"/>
      <c r="AD247" s="174"/>
      <c r="AE247" s="93"/>
      <c r="AF247" s="93"/>
      <c r="AG247" s="93"/>
      <c r="AH247" s="97"/>
      <c r="AI247" s="13"/>
      <c r="AJ247" s="13"/>
    </row>
    <row r="248" spans="1:36" ht="28.5">
      <c r="A248" s="3"/>
      <c r="B248" s="71" t="s">
        <v>634</v>
      </c>
      <c r="C248" s="72" t="s">
        <v>635</v>
      </c>
      <c r="D248" s="71" t="s">
        <v>36</v>
      </c>
      <c r="E248" s="71" t="s">
        <v>636</v>
      </c>
      <c r="F248" s="73" t="s">
        <v>77</v>
      </c>
      <c r="G248" s="74">
        <v>363</v>
      </c>
      <c r="H248" s="75">
        <v>23.71</v>
      </c>
      <c r="I248" s="75">
        <v>17.760000000000002</v>
      </c>
      <c r="J248" s="75">
        <v>10.88</v>
      </c>
      <c r="K248" s="75">
        <v>28.64</v>
      </c>
      <c r="L248" s="75">
        <v>6446.88</v>
      </c>
      <c r="M248" s="75">
        <v>3949.44</v>
      </c>
      <c r="N248" s="75">
        <v>10396.32</v>
      </c>
      <c r="O248" s="76">
        <v>3.2553696508761717E-3</v>
      </c>
      <c r="P248" s="13"/>
      <c r="Q248" s="91"/>
      <c r="R248" s="91"/>
      <c r="S248" s="91"/>
      <c r="T248" s="91"/>
      <c r="U248" s="91"/>
      <c r="V248" s="91"/>
      <c r="W248" s="114"/>
      <c r="X248" s="91"/>
      <c r="Y248" s="136"/>
      <c r="Z248" s="166"/>
      <c r="AA248" s="210"/>
      <c r="AB248" s="91"/>
      <c r="AC248" s="91"/>
      <c r="AD248" s="174"/>
      <c r="AE248" s="93"/>
      <c r="AF248" s="93"/>
      <c r="AG248" s="93"/>
      <c r="AH248" s="97"/>
      <c r="AI248" s="13"/>
      <c r="AJ248" s="13"/>
    </row>
    <row r="249" spans="1:36" ht="28.5">
      <c r="A249" s="3"/>
      <c r="B249" s="71" t="s">
        <v>637</v>
      </c>
      <c r="C249" s="72" t="s">
        <v>638</v>
      </c>
      <c r="D249" s="71" t="s">
        <v>36</v>
      </c>
      <c r="E249" s="71" t="s">
        <v>639</v>
      </c>
      <c r="F249" s="73" t="s">
        <v>77</v>
      </c>
      <c r="G249" s="74">
        <v>0.1</v>
      </c>
      <c r="H249" s="75">
        <v>17.39</v>
      </c>
      <c r="I249" s="75">
        <v>1.29</v>
      </c>
      <c r="J249" s="75">
        <v>19.71</v>
      </c>
      <c r="K249" s="75">
        <v>21</v>
      </c>
      <c r="L249" s="75">
        <v>0.129</v>
      </c>
      <c r="M249" s="75">
        <v>1.9710000000000001</v>
      </c>
      <c r="N249" s="75">
        <v>2.1</v>
      </c>
      <c r="O249" s="76">
        <v>6.5756693395739655E-7</v>
      </c>
      <c r="P249" s="13"/>
      <c r="Q249" s="91"/>
      <c r="R249" s="91"/>
      <c r="S249" s="91"/>
      <c r="T249" s="91"/>
      <c r="U249" s="91"/>
      <c r="V249" s="91"/>
      <c r="W249" s="114"/>
      <c r="X249" s="91"/>
      <c r="Y249" s="136"/>
      <c r="Z249" s="166"/>
      <c r="AA249" s="210"/>
      <c r="AB249" s="91"/>
      <c r="AC249" s="91"/>
      <c r="AD249" s="174"/>
      <c r="AE249" s="93"/>
      <c r="AF249" s="93"/>
      <c r="AG249" s="93"/>
      <c r="AH249" s="97"/>
      <c r="AI249" s="13"/>
      <c r="AJ249" s="13"/>
    </row>
    <row r="250" spans="1:36" ht="28.5">
      <c r="A250" s="3"/>
      <c r="B250" s="71" t="s">
        <v>640</v>
      </c>
      <c r="C250" s="72" t="s">
        <v>641</v>
      </c>
      <c r="D250" s="71" t="s">
        <v>36</v>
      </c>
      <c r="E250" s="71" t="s">
        <v>642</v>
      </c>
      <c r="F250" s="73" t="s">
        <v>38</v>
      </c>
      <c r="G250" s="74">
        <v>57</v>
      </c>
      <c r="H250" s="75">
        <v>10.02</v>
      </c>
      <c r="I250" s="75">
        <v>6.88</v>
      </c>
      <c r="J250" s="75">
        <v>5.22</v>
      </c>
      <c r="K250" s="75">
        <v>12.1</v>
      </c>
      <c r="L250" s="75">
        <v>392.16</v>
      </c>
      <c r="M250" s="75">
        <v>297.54000000000002</v>
      </c>
      <c r="N250" s="75">
        <v>689.7</v>
      </c>
      <c r="O250" s="76">
        <v>2.1596376873829351E-4</v>
      </c>
      <c r="P250" s="13"/>
      <c r="Q250" s="91"/>
      <c r="R250" s="91"/>
      <c r="S250" s="91"/>
      <c r="T250" s="91"/>
      <c r="U250" s="91"/>
      <c r="V250" s="91"/>
      <c r="W250" s="114"/>
      <c r="X250" s="91"/>
      <c r="Y250" s="136"/>
      <c r="Z250" s="166"/>
      <c r="AA250" s="210"/>
      <c r="AB250" s="91"/>
      <c r="AC250" s="91"/>
      <c r="AD250" s="174"/>
      <c r="AE250" s="93"/>
      <c r="AF250" s="93"/>
      <c r="AG250" s="93"/>
      <c r="AH250" s="97"/>
      <c r="AI250" s="13"/>
      <c r="AJ250" s="13"/>
    </row>
    <row r="251" spans="1:36" ht="28.5">
      <c r="A251" s="3"/>
      <c r="B251" s="71" t="s">
        <v>643</v>
      </c>
      <c r="C251" s="72" t="s">
        <v>644</v>
      </c>
      <c r="D251" s="71" t="s">
        <v>36</v>
      </c>
      <c r="E251" s="71" t="s">
        <v>645</v>
      </c>
      <c r="F251" s="73" t="s">
        <v>38</v>
      </c>
      <c r="G251" s="74">
        <v>27</v>
      </c>
      <c r="H251" s="75">
        <v>20.14</v>
      </c>
      <c r="I251" s="75">
        <v>6.14</v>
      </c>
      <c r="J251" s="75">
        <v>18.190000000000001</v>
      </c>
      <c r="K251" s="75">
        <v>24.33</v>
      </c>
      <c r="L251" s="75">
        <v>165.78</v>
      </c>
      <c r="M251" s="75">
        <v>491.13</v>
      </c>
      <c r="N251" s="75">
        <v>656.91</v>
      </c>
      <c r="O251" s="76">
        <v>2.0569633075521586E-4</v>
      </c>
      <c r="P251" s="13"/>
      <c r="Q251" s="91"/>
      <c r="R251" s="91"/>
      <c r="S251" s="91"/>
      <c r="T251" s="91"/>
      <c r="U251" s="91"/>
      <c r="V251" s="91"/>
      <c r="W251" s="114"/>
      <c r="X251" s="91"/>
      <c r="Y251" s="136"/>
      <c r="Z251" s="166"/>
      <c r="AA251" s="210"/>
      <c r="AB251" s="91"/>
      <c r="AC251" s="91"/>
      <c r="AD251" s="174"/>
      <c r="AE251" s="93"/>
      <c r="AF251" s="93"/>
      <c r="AG251" s="93"/>
      <c r="AH251" s="97"/>
      <c r="AI251" s="13"/>
      <c r="AJ251" s="13"/>
    </row>
    <row r="252" spans="1:36" ht="28.5">
      <c r="A252" s="3"/>
      <c r="B252" s="71" t="s">
        <v>646</v>
      </c>
      <c r="C252" s="72" t="s">
        <v>647</v>
      </c>
      <c r="D252" s="71" t="s">
        <v>36</v>
      </c>
      <c r="E252" s="71" t="s">
        <v>648</v>
      </c>
      <c r="F252" s="73" t="s">
        <v>38</v>
      </c>
      <c r="G252" s="74">
        <v>18</v>
      </c>
      <c r="H252" s="75">
        <v>16.62</v>
      </c>
      <c r="I252" s="75">
        <v>6.59</v>
      </c>
      <c r="J252" s="75">
        <v>13.48</v>
      </c>
      <c r="K252" s="75">
        <v>20.07</v>
      </c>
      <c r="L252" s="75">
        <v>118.62</v>
      </c>
      <c r="M252" s="75">
        <v>242.64</v>
      </c>
      <c r="N252" s="75">
        <v>361.26</v>
      </c>
      <c r="O252" s="76">
        <v>1.131203002673567E-4</v>
      </c>
      <c r="P252" s="13"/>
      <c r="Q252" s="91"/>
      <c r="R252" s="91"/>
      <c r="S252" s="91"/>
      <c r="T252" s="91"/>
      <c r="U252" s="91"/>
      <c r="V252" s="91"/>
      <c r="W252" s="114"/>
      <c r="X252" s="91"/>
      <c r="Y252" s="136"/>
      <c r="Z252" s="166"/>
      <c r="AA252" s="210"/>
      <c r="AB252" s="91"/>
      <c r="AC252" s="91"/>
      <c r="AD252" s="174"/>
      <c r="AE252" s="93"/>
      <c r="AF252" s="93"/>
      <c r="AG252" s="93"/>
      <c r="AH252" s="97"/>
      <c r="AI252" s="13"/>
      <c r="AJ252" s="13"/>
    </row>
    <row r="253" spans="1:36" ht="28.5">
      <c r="A253" s="3"/>
      <c r="B253" s="71" t="s">
        <v>649</v>
      </c>
      <c r="C253" s="72" t="s">
        <v>650</v>
      </c>
      <c r="D253" s="71" t="s">
        <v>36</v>
      </c>
      <c r="E253" s="71" t="s">
        <v>651</v>
      </c>
      <c r="F253" s="73" t="s">
        <v>38</v>
      </c>
      <c r="G253" s="74">
        <v>71</v>
      </c>
      <c r="H253" s="75">
        <v>13.17</v>
      </c>
      <c r="I253" s="75">
        <v>6.12</v>
      </c>
      <c r="J253" s="75">
        <v>9.7899999999999991</v>
      </c>
      <c r="K253" s="75">
        <v>15.91</v>
      </c>
      <c r="L253" s="75">
        <v>434.52</v>
      </c>
      <c r="M253" s="75">
        <v>695.09</v>
      </c>
      <c r="N253" s="75">
        <v>1129.6099999999999</v>
      </c>
      <c r="O253" s="76">
        <v>3.5371151631791175E-4</v>
      </c>
      <c r="P253" s="13"/>
      <c r="Q253" s="91"/>
      <c r="R253" s="91"/>
      <c r="S253" s="91"/>
      <c r="T253" s="91"/>
      <c r="U253" s="91"/>
      <c r="V253" s="91"/>
      <c r="W253" s="114"/>
      <c r="X253" s="91"/>
      <c r="Y253" s="136"/>
      <c r="Z253" s="166"/>
      <c r="AA253" s="210"/>
      <c r="AB253" s="91"/>
      <c r="AC253" s="91"/>
      <c r="AD253" s="174"/>
      <c r="AE253" s="93"/>
      <c r="AF253" s="93"/>
      <c r="AG253" s="93"/>
      <c r="AH253" s="97"/>
      <c r="AI253" s="13"/>
      <c r="AJ253" s="13"/>
    </row>
    <row r="254" spans="1:36">
      <c r="A254" s="3"/>
      <c r="B254" s="71" t="s">
        <v>652</v>
      </c>
      <c r="C254" s="72" t="s">
        <v>653</v>
      </c>
      <c r="D254" s="71" t="s">
        <v>70</v>
      </c>
      <c r="E254" s="71" t="s">
        <v>654</v>
      </c>
      <c r="F254" s="73" t="s">
        <v>38</v>
      </c>
      <c r="G254" s="74">
        <v>1</v>
      </c>
      <c r="H254" s="75">
        <v>14292.11</v>
      </c>
      <c r="I254" s="75">
        <v>199.21</v>
      </c>
      <c r="J254" s="75">
        <v>17067.080000000002</v>
      </c>
      <c r="K254" s="75">
        <v>17266.29</v>
      </c>
      <c r="L254" s="75">
        <v>199.21</v>
      </c>
      <c r="M254" s="75">
        <v>17067.080000000002</v>
      </c>
      <c r="N254" s="75">
        <v>17266.29</v>
      </c>
      <c r="O254" s="76">
        <v>5.4065435124377404E-3</v>
      </c>
      <c r="P254" s="13"/>
      <c r="Q254" s="91"/>
      <c r="R254" s="91"/>
      <c r="S254" s="91"/>
      <c r="T254" s="91"/>
      <c r="U254" s="91"/>
      <c r="V254" s="91"/>
      <c r="W254" s="114"/>
      <c r="X254" s="91"/>
      <c r="Y254" s="136"/>
      <c r="Z254" s="166"/>
      <c r="AA254" s="210"/>
      <c r="AB254" s="91"/>
      <c r="AC254" s="91"/>
      <c r="AD254" s="174"/>
      <c r="AE254" s="93"/>
      <c r="AF254" s="93"/>
      <c r="AG254" s="93"/>
      <c r="AH254" s="97"/>
      <c r="AI254" s="13"/>
      <c r="AJ254" s="13"/>
    </row>
    <row r="255" spans="1:36" ht="42.75">
      <c r="A255" s="3"/>
      <c r="B255" s="71" t="s">
        <v>655</v>
      </c>
      <c r="C255" s="72" t="s">
        <v>656</v>
      </c>
      <c r="D255" s="71" t="s">
        <v>23</v>
      </c>
      <c r="E255" s="71" t="s">
        <v>657</v>
      </c>
      <c r="F255" s="73" t="s">
        <v>359</v>
      </c>
      <c r="G255" s="74">
        <v>1</v>
      </c>
      <c r="H255" s="75">
        <v>20845.72</v>
      </c>
      <c r="I255" s="75">
        <v>0</v>
      </c>
      <c r="J255" s="75">
        <v>25183.71</v>
      </c>
      <c r="K255" s="75">
        <v>25183.71</v>
      </c>
      <c r="L255" s="75">
        <v>0</v>
      </c>
      <c r="M255" s="75">
        <v>25183.71</v>
      </c>
      <c r="N255" s="75">
        <v>25183.71</v>
      </c>
      <c r="O255" s="76">
        <v>7.8857023668439177E-3</v>
      </c>
      <c r="P255" s="13"/>
      <c r="Q255" s="91"/>
      <c r="R255" s="91"/>
      <c r="S255" s="91"/>
      <c r="T255" s="91"/>
      <c r="U255" s="91"/>
      <c r="V255" s="91"/>
      <c r="W255" s="114"/>
      <c r="X255" s="91"/>
      <c r="Y255" s="136"/>
      <c r="Z255" s="166"/>
      <c r="AA255" s="210"/>
      <c r="AB255" s="91"/>
      <c r="AC255" s="91"/>
      <c r="AD255" s="174"/>
      <c r="AE255" s="93"/>
      <c r="AF255" s="93"/>
      <c r="AG255" s="93"/>
      <c r="AH255" s="97"/>
      <c r="AI255" s="13"/>
      <c r="AJ255" s="13"/>
    </row>
    <row r="256" spans="1:36" ht="28.5">
      <c r="A256" s="3"/>
      <c r="B256" s="71" t="s">
        <v>658</v>
      </c>
      <c r="C256" s="72" t="s">
        <v>659</v>
      </c>
      <c r="D256" s="71" t="s">
        <v>36</v>
      </c>
      <c r="E256" s="71" t="s">
        <v>660</v>
      </c>
      <c r="F256" s="73" t="s">
        <v>38</v>
      </c>
      <c r="G256" s="74">
        <v>2</v>
      </c>
      <c r="H256" s="75">
        <v>29.52</v>
      </c>
      <c r="I256" s="75">
        <v>3.7</v>
      </c>
      <c r="J256" s="75">
        <v>31.96</v>
      </c>
      <c r="K256" s="75">
        <v>35.659999999999997</v>
      </c>
      <c r="L256" s="75">
        <v>7.4</v>
      </c>
      <c r="M256" s="75">
        <v>63.92</v>
      </c>
      <c r="N256" s="75">
        <v>71.319999999999993</v>
      </c>
      <c r="O256" s="76">
        <v>2.2332225585638818E-5</v>
      </c>
      <c r="P256" s="13"/>
      <c r="Q256" s="91"/>
      <c r="R256" s="91"/>
      <c r="S256" s="91"/>
      <c r="T256" s="91"/>
      <c r="U256" s="91"/>
      <c r="V256" s="91"/>
      <c r="W256" s="114"/>
      <c r="X256" s="91"/>
      <c r="Y256" s="136"/>
      <c r="Z256" s="166"/>
      <c r="AA256" s="210"/>
      <c r="AB256" s="91"/>
      <c r="AC256" s="91"/>
      <c r="AD256" s="174"/>
      <c r="AE256" s="93"/>
      <c r="AF256" s="93"/>
      <c r="AG256" s="93"/>
      <c r="AH256" s="97"/>
      <c r="AI256" s="13"/>
      <c r="AJ256" s="13"/>
    </row>
    <row r="257" spans="1:36">
      <c r="A257" s="3"/>
      <c r="B257" s="71" t="s">
        <v>661</v>
      </c>
      <c r="C257" s="72" t="s">
        <v>662</v>
      </c>
      <c r="D257" s="71" t="s">
        <v>18</v>
      </c>
      <c r="E257" s="71" t="s">
        <v>663</v>
      </c>
      <c r="F257" s="73" t="s">
        <v>38</v>
      </c>
      <c r="G257" s="74">
        <v>1</v>
      </c>
      <c r="H257" s="75">
        <v>118.29</v>
      </c>
      <c r="I257" s="75">
        <v>28.61</v>
      </c>
      <c r="J257" s="75">
        <v>114.29</v>
      </c>
      <c r="K257" s="75">
        <v>142.9</v>
      </c>
      <c r="L257" s="75">
        <v>28.61</v>
      </c>
      <c r="M257" s="75">
        <v>114.29</v>
      </c>
      <c r="N257" s="75">
        <v>142.9</v>
      </c>
      <c r="O257" s="76">
        <v>4.4745864220243789E-5</v>
      </c>
      <c r="P257" s="13"/>
      <c r="Q257" s="91"/>
      <c r="R257" s="91"/>
      <c r="S257" s="91"/>
      <c r="T257" s="91"/>
      <c r="U257" s="91"/>
      <c r="V257" s="91"/>
      <c r="W257" s="114"/>
      <c r="X257" s="91"/>
      <c r="Y257" s="136"/>
      <c r="Z257" s="166"/>
      <c r="AA257" s="210"/>
      <c r="AB257" s="91"/>
      <c r="AC257" s="91"/>
      <c r="AD257" s="174"/>
      <c r="AE257" s="93"/>
      <c r="AF257" s="93"/>
      <c r="AG257" s="93"/>
      <c r="AH257" s="97"/>
      <c r="AI257" s="13"/>
      <c r="AJ257" s="13"/>
    </row>
    <row r="258" spans="1:36" ht="28.5">
      <c r="A258" s="3"/>
      <c r="B258" s="71" t="s">
        <v>664</v>
      </c>
      <c r="C258" s="72" t="s">
        <v>665</v>
      </c>
      <c r="D258" s="71" t="s">
        <v>36</v>
      </c>
      <c r="E258" s="71" t="s">
        <v>666</v>
      </c>
      <c r="F258" s="73" t="s">
        <v>38</v>
      </c>
      <c r="G258" s="74">
        <v>2</v>
      </c>
      <c r="H258" s="75">
        <v>8.0500000000000007</v>
      </c>
      <c r="I258" s="75">
        <v>4.63</v>
      </c>
      <c r="J258" s="75">
        <v>5.09</v>
      </c>
      <c r="K258" s="75">
        <v>9.7200000000000006</v>
      </c>
      <c r="L258" s="75">
        <v>9.26</v>
      </c>
      <c r="M258" s="75">
        <v>10.18</v>
      </c>
      <c r="N258" s="75">
        <v>19.440000000000001</v>
      </c>
      <c r="O258" s="76">
        <v>6.0871910457770421E-6</v>
      </c>
      <c r="P258" s="13"/>
      <c r="Q258" s="91"/>
      <c r="R258" s="91"/>
      <c r="S258" s="91"/>
      <c r="T258" s="91"/>
      <c r="U258" s="91"/>
      <c r="V258" s="91"/>
      <c r="W258" s="114"/>
      <c r="X258" s="91"/>
      <c r="Y258" s="136"/>
      <c r="Z258" s="166"/>
      <c r="AA258" s="210"/>
      <c r="AB258" s="91"/>
      <c r="AC258" s="91"/>
      <c r="AD258" s="174"/>
      <c r="AE258" s="93"/>
      <c r="AF258" s="93"/>
      <c r="AG258" s="93"/>
      <c r="AH258" s="97"/>
      <c r="AI258" s="13"/>
      <c r="AJ258" s="13"/>
    </row>
    <row r="259" spans="1:36" ht="28.5">
      <c r="A259" s="3"/>
      <c r="B259" s="71" t="s">
        <v>667</v>
      </c>
      <c r="C259" s="72" t="s">
        <v>668</v>
      </c>
      <c r="D259" s="71" t="s">
        <v>36</v>
      </c>
      <c r="E259" s="71" t="s">
        <v>669</v>
      </c>
      <c r="F259" s="73" t="s">
        <v>38</v>
      </c>
      <c r="G259" s="74">
        <v>1</v>
      </c>
      <c r="H259" s="75">
        <v>7.73</v>
      </c>
      <c r="I259" s="75">
        <v>5.18</v>
      </c>
      <c r="J259" s="75">
        <v>4.1500000000000004</v>
      </c>
      <c r="K259" s="75">
        <v>9.33</v>
      </c>
      <c r="L259" s="75">
        <v>5.18</v>
      </c>
      <c r="M259" s="75">
        <v>4.1500000000000004</v>
      </c>
      <c r="N259" s="75">
        <v>9.33</v>
      </c>
      <c r="O259" s="76">
        <v>2.9214759494392901E-6</v>
      </c>
      <c r="P259" s="13"/>
      <c r="Q259" s="91"/>
      <c r="R259" s="91"/>
      <c r="S259" s="91"/>
      <c r="T259" s="91"/>
      <c r="U259" s="91"/>
      <c r="V259" s="91"/>
      <c r="W259" s="114"/>
      <c r="X259" s="91"/>
      <c r="Y259" s="136"/>
      <c r="Z259" s="166"/>
      <c r="AA259" s="210"/>
      <c r="AB259" s="91"/>
      <c r="AC259" s="91"/>
      <c r="AD259" s="174"/>
      <c r="AE259" s="93"/>
      <c r="AF259" s="93"/>
      <c r="AG259" s="93"/>
      <c r="AH259" s="97"/>
      <c r="AI259" s="13"/>
      <c r="AJ259" s="13"/>
    </row>
    <row r="260" spans="1:36" ht="28.5">
      <c r="A260" s="3"/>
      <c r="B260" s="71" t="s">
        <v>670</v>
      </c>
      <c r="C260" s="72" t="s">
        <v>671</v>
      </c>
      <c r="D260" s="71" t="s">
        <v>36</v>
      </c>
      <c r="E260" s="71" t="s">
        <v>672</v>
      </c>
      <c r="F260" s="73" t="s">
        <v>38</v>
      </c>
      <c r="G260" s="74">
        <v>5</v>
      </c>
      <c r="H260" s="75">
        <v>16.39</v>
      </c>
      <c r="I260" s="75">
        <v>7.57</v>
      </c>
      <c r="J260" s="75">
        <v>12.23</v>
      </c>
      <c r="K260" s="75">
        <v>19.8</v>
      </c>
      <c r="L260" s="75">
        <v>37.85</v>
      </c>
      <c r="M260" s="75">
        <v>61.15</v>
      </c>
      <c r="N260" s="75">
        <v>99</v>
      </c>
      <c r="O260" s="76">
        <v>3.0999584029420121E-5</v>
      </c>
      <c r="P260" s="13"/>
      <c r="Q260" s="91"/>
      <c r="R260" s="91"/>
      <c r="S260" s="91"/>
      <c r="T260" s="91"/>
      <c r="U260" s="91"/>
      <c r="V260" s="91"/>
      <c r="W260" s="114"/>
      <c r="X260" s="91"/>
      <c r="Y260" s="136"/>
      <c r="Z260" s="166"/>
      <c r="AA260" s="210"/>
      <c r="AB260" s="91"/>
      <c r="AC260" s="91"/>
      <c r="AD260" s="174"/>
      <c r="AE260" s="93"/>
      <c r="AF260" s="93"/>
      <c r="AG260" s="93"/>
      <c r="AH260" s="97"/>
      <c r="AI260" s="13"/>
      <c r="AJ260" s="13"/>
    </row>
    <row r="261" spans="1:36" ht="28.5">
      <c r="A261" s="3"/>
      <c r="B261" s="71" t="s">
        <v>673</v>
      </c>
      <c r="C261" s="72" t="s">
        <v>674</v>
      </c>
      <c r="D261" s="71" t="s">
        <v>36</v>
      </c>
      <c r="E261" s="71" t="s">
        <v>675</v>
      </c>
      <c r="F261" s="73" t="s">
        <v>38</v>
      </c>
      <c r="G261" s="74">
        <v>2</v>
      </c>
      <c r="H261" s="75">
        <v>9.76</v>
      </c>
      <c r="I261" s="75">
        <v>5.5</v>
      </c>
      <c r="J261" s="75">
        <v>6.29</v>
      </c>
      <c r="K261" s="75">
        <v>11.79</v>
      </c>
      <c r="L261" s="75">
        <v>11</v>
      </c>
      <c r="M261" s="75">
        <v>12.58</v>
      </c>
      <c r="N261" s="75">
        <v>23.58</v>
      </c>
      <c r="O261" s="76">
        <v>7.3835372870073378E-6</v>
      </c>
      <c r="P261" s="13"/>
      <c r="Q261" s="91"/>
      <c r="R261" s="91"/>
      <c r="S261" s="91"/>
      <c r="T261" s="91"/>
      <c r="U261" s="91"/>
      <c r="V261" s="91"/>
      <c r="W261" s="114"/>
      <c r="X261" s="91"/>
      <c r="Y261" s="136"/>
      <c r="Z261" s="166"/>
      <c r="AA261" s="210"/>
      <c r="AB261" s="91"/>
      <c r="AC261" s="91"/>
      <c r="AD261" s="174"/>
      <c r="AE261" s="93"/>
      <c r="AF261" s="93"/>
      <c r="AG261" s="93"/>
      <c r="AH261" s="97"/>
      <c r="AI261" s="13"/>
      <c r="AJ261" s="13"/>
    </row>
    <row r="262" spans="1:36" ht="28.5">
      <c r="A262" s="3"/>
      <c r="B262" s="71" t="s">
        <v>676</v>
      </c>
      <c r="C262" s="72" t="s">
        <v>677</v>
      </c>
      <c r="D262" s="71" t="s">
        <v>36</v>
      </c>
      <c r="E262" s="71" t="s">
        <v>678</v>
      </c>
      <c r="F262" s="73" t="s">
        <v>77</v>
      </c>
      <c r="G262" s="74">
        <v>15.5</v>
      </c>
      <c r="H262" s="75">
        <v>32.82</v>
      </c>
      <c r="I262" s="75">
        <v>21.16</v>
      </c>
      <c r="J262" s="75">
        <v>18.48</v>
      </c>
      <c r="K262" s="75">
        <v>39.64</v>
      </c>
      <c r="L262" s="75">
        <v>327.98</v>
      </c>
      <c r="M262" s="75">
        <v>286.44</v>
      </c>
      <c r="N262" s="75">
        <v>614.41999999999996</v>
      </c>
      <c r="O262" s="76">
        <v>1.9239155979147788E-4</v>
      </c>
      <c r="P262" s="13"/>
      <c r="Q262" s="91"/>
      <c r="R262" s="91"/>
      <c r="S262" s="91"/>
      <c r="T262" s="91"/>
      <c r="U262" s="91"/>
      <c r="V262" s="91"/>
      <c r="W262" s="114"/>
      <c r="X262" s="91"/>
      <c r="Y262" s="136"/>
      <c r="Z262" s="166"/>
      <c r="AA262" s="210"/>
      <c r="AB262" s="91"/>
      <c r="AC262" s="91"/>
      <c r="AD262" s="174"/>
      <c r="AE262" s="93"/>
      <c r="AF262" s="93"/>
      <c r="AG262" s="93"/>
      <c r="AH262" s="97"/>
      <c r="AI262" s="13"/>
      <c r="AJ262" s="13"/>
    </row>
    <row r="263" spans="1:36" ht="28.5">
      <c r="A263" s="3"/>
      <c r="B263" s="71" t="s">
        <v>679</v>
      </c>
      <c r="C263" s="72" t="s">
        <v>680</v>
      </c>
      <c r="D263" s="71" t="s">
        <v>36</v>
      </c>
      <c r="E263" s="71" t="s">
        <v>681</v>
      </c>
      <c r="F263" s="73" t="s">
        <v>38</v>
      </c>
      <c r="G263" s="74">
        <v>1</v>
      </c>
      <c r="H263" s="75">
        <v>20.04</v>
      </c>
      <c r="I263" s="75">
        <v>10.36</v>
      </c>
      <c r="J263" s="75">
        <v>13.85</v>
      </c>
      <c r="K263" s="75">
        <v>24.21</v>
      </c>
      <c r="L263" s="75">
        <v>10.36</v>
      </c>
      <c r="M263" s="75">
        <v>13.85</v>
      </c>
      <c r="N263" s="75">
        <v>24.21</v>
      </c>
      <c r="O263" s="76">
        <v>7.5808073671945572E-6</v>
      </c>
      <c r="P263" s="13"/>
      <c r="Q263" s="91"/>
      <c r="R263" s="91"/>
      <c r="S263" s="91"/>
      <c r="T263" s="91"/>
      <c r="U263" s="91"/>
      <c r="V263" s="91"/>
      <c r="W263" s="114"/>
      <c r="X263" s="91"/>
      <c r="Y263" s="136"/>
      <c r="Z263" s="166"/>
      <c r="AA263" s="210"/>
      <c r="AB263" s="91"/>
      <c r="AC263" s="91"/>
      <c r="AD263" s="174"/>
      <c r="AE263" s="93"/>
      <c r="AF263" s="93"/>
      <c r="AG263" s="93"/>
      <c r="AH263" s="97"/>
      <c r="AI263" s="13"/>
      <c r="AJ263" s="13"/>
    </row>
    <row r="264" spans="1:36">
      <c r="A264" s="3"/>
      <c r="B264" s="71" t="s">
        <v>682</v>
      </c>
      <c r="C264" s="72" t="s">
        <v>683</v>
      </c>
      <c r="D264" s="71" t="s">
        <v>70</v>
      </c>
      <c r="E264" s="71" t="s">
        <v>684</v>
      </c>
      <c r="F264" s="73" t="s">
        <v>38</v>
      </c>
      <c r="G264" s="74">
        <v>1</v>
      </c>
      <c r="H264" s="75">
        <v>211.6</v>
      </c>
      <c r="I264" s="75">
        <v>199.21</v>
      </c>
      <c r="J264" s="75">
        <v>56.42</v>
      </c>
      <c r="K264" s="75">
        <v>255.63</v>
      </c>
      <c r="L264" s="75">
        <v>199.21</v>
      </c>
      <c r="M264" s="75">
        <v>56.42</v>
      </c>
      <c r="N264" s="75">
        <v>255.63</v>
      </c>
      <c r="O264" s="76">
        <v>8.0044683489299657E-5</v>
      </c>
      <c r="P264" s="13"/>
      <c r="Q264" s="91"/>
      <c r="R264" s="91"/>
      <c r="S264" s="91"/>
      <c r="T264" s="91"/>
      <c r="U264" s="91"/>
      <c r="V264" s="91"/>
      <c r="W264" s="114"/>
      <c r="X264" s="91"/>
      <c r="Y264" s="136"/>
      <c r="Z264" s="166"/>
      <c r="AA264" s="210"/>
      <c r="AB264" s="91"/>
      <c r="AC264" s="91"/>
      <c r="AD264" s="174"/>
      <c r="AE264" s="93"/>
      <c r="AF264" s="93"/>
      <c r="AG264" s="93"/>
      <c r="AH264" s="97"/>
      <c r="AI264" s="13"/>
      <c r="AJ264" s="13"/>
    </row>
    <row r="265" spans="1:36" ht="28.5">
      <c r="A265" s="3"/>
      <c r="B265" s="71" t="s">
        <v>685</v>
      </c>
      <c r="C265" s="72" t="s">
        <v>686</v>
      </c>
      <c r="D265" s="71" t="s">
        <v>18</v>
      </c>
      <c r="E265" s="71" t="s">
        <v>687</v>
      </c>
      <c r="F265" s="73" t="s">
        <v>38</v>
      </c>
      <c r="G265" s="74">
        <v>1</v>
      </c>
      <c r="H265" s="75">
        <v>7290.28</v>
      </c>
      <c r="I265" s="75">
        <v>102.43</v>
      </c>
      <c r="J265" s="75">
        <v>8704.9500000000007</v>
      </c>
      <c r="K265" s="75">
        <v>8807.3799999999992</v>
      </c>
      <c r="L265" s="75">
        <v>102.43</v>
      </c>
      <c r="M265" s="75">
        <v>8704.9500000000007</v>
      </c>
      <c r="N265" s="75">
        <v>8807.3799999999992</v>
      </c>
      <c r="O265" s="76">
        <v>2.7578294584750928E-3</v>
      </c>
      <c r="P265" s="13"/>
      <c r="Q265" s="91"/>
      <c r="R265" s="91"/>
      <c r="S265" s="91"/>
      <c r="T265" s="91"/>
      <c r="U265" s="91"/>
      <c r="V265" s="91"/>
      <c r="W265" s="114"/>
      <c r="X265" s="91"/>
      <c r="Y265" s="136"/>
      <c r="Z265" s="166"/>
      <c r="AA265" s="210"/>
      <c r="AB265" s="91"/>
      <c r="AC265" s="91"/>
      <c r="AD265" s="174"/>
      <c r="AE265" s="93"/>
      <c r="AF265" s="93"/>
      <c r="AG265" s="93"/>
      <c r="AH265" s="97"/>
      <c r="AI265" s="13"/>
      <c r="AJ265" s="13"/>
    </row>
    <row r="266" spans="1:36">
      <c r="A266" s="3"/>
      <c r="B266" s="64" t="s">
        <v>688</v>
      </c>
      <c r="C266" s="64"/>
      <c r="D266" s="64"/>
      <c r="E266" s="64" t="s">
        <v>689</v>
      </c>
      <c r="F266" s="64"/>
      <c r="G266" s="65"/>
      <c r="H266" s="66"/>
      <c r="I266" s="64"/>
      <c r="J266" s="64"/>
      <c r="K266" s="64"/>
      <c r="L266" s="64"/>
      <c r="M266" s="64"/>
      <c r="N266" s="67">
        <v>67638.78</v>
      </c>
      <c r="O266" s="68">
        <v>2.1179535800580414E-2</v>
      </c>
      <c r="P266" s="13"/>
      <c r="Q266" s="91"/>
      <c r="R266" s="91"/>
      <c r="S266" s="91"/>
      <c r="T266" s="91"/>
      <c r="U266" s="91"/>
      <c r="V266" s="91"/>
      <c r="W266" s="114"/>
      <c r="X266" s="91"/>
      <c r="Y266" s="136"/>
      <c r="Z266" s="166"/>
      <c r="AA266" s="210"/>
      <c r="AB266" s="91"/>
      <c r="AC266" s="91"/>
      <c r="AD266" s="174"/>
      <c r="AE266" s="93"/>
      <c r="AF266" s="93"/>
      <c r="AG266" s="93"/>
      <c r="AH266" s="97"/>
      <c r="AI266" s="13"/>
      <c r="AJ266" s="13"/>
    </row>
    <row r="267" spans="1:36" ht="28.5">
      <c r="A267" s="3"/>
      <c r="B267" s="71" t="s">
        <v>690</v>
      </c>
      <c r="C267" s="72" t="s">
        <v>691</v>
      </c>
      <c r="D267" s="71" t="s">
        <v>36</v>
      </c>
      <c r="E267" s="71" t="s">
        <v>692</v>
      </c>
      <c r="F267" s="73" t="s">
        <v>38</v>
      </c>
      <c r="G267" s="74">
        <v>6</v>
      </c>
      <c r="H267" s="75">
        <v>775.15</v>
      </c>
      <c r="I267" s="75">
        <v>407.02</v>
      </c>
      <c r="J267" s="75">
        <v>529.42999999999995</v>
      </c>
      <c r="K267" s="75">
        <v>936.45</v>
      </c>
      <c r="L267" s="75">
        <v>2442.12</v>
      </c>
      <c r="M267" s="75">
        <v>3176.58</v>
      </c>
      <c r="N267" s="75">
        <v>5618.7</v>
      </c>
      <c r="O267" s="76">
        <v>1.7593673008697256E-3</v>
      </c>
      <c r="P267" s="13"/>
      <c r="Q267" s="91"/>
      <c r="R267" s="91"/>
      <c r="S267" s="91"/>
      <c r="T267" s="91"/>
      <c r="U267" s="91"/>
      <c r="V267" s="91"/>
      <c r="W267" s="114"/>
      <c r="X267" s="91"/>
      <c r="Y267" s="136"/>
      <c r="Z267" s="166"/>
      <c r="AA267" s="210"/>
      <c r="AB267" s="91"/>
      <c r="AC267" s="91"/>
      <c r="AD267" s="174"/>
      <c r="AE267" s="93"/>
      <c r="AF267" s="93"/>
      <c r="AG267" s="93"/>
      <c r="AH267" s="97"/>
      <c r="AI267" s="13"/>
      <c r="AJ267" s="13"/>
    </row>
    <row r="268" spans="1:36">
      <c r="A268" s="3"/>
      <c r="B268" s="71" t="s">
        <v>693</v>
      </c>
      <c r="C268" s="72" t="s">
        <v>694</v>
      </c>
      <c r="D268" s="71" t="s">
        <v>23</v>
      </c>
      <c r="E268" s="71" t="s">
        <v>695</v>
      </c>
      <c r="F268" s="73" t="s">
        <v>359</v>
      </c>
      <c r="G268" s="74">
        <v>2</v>
      </c>
      <c r="H268" s="75">
        <v>641.99</v>
      </c>
      <c r="I268" s="75">
        <v>369.67</v>
      </c>
      <c r="J268" s="75">
        <v>405.91</v>
      </c>
      <c r="K268" s="75">
        <v>775.58</v>
      </c>
      <c r="L268" s="75">
        <v>739.34</v>
      </c>
      <c r="M268" s="75">
        <v>811.82</v>
      </c>
      <c r="N268" s="75">
        <v>1551.16</v>
      </c>
      <c r="O268" s="76">
        <v>4.8571025013207389E-4</v>
      </c>
      <c r="P268" s="13"/>
      <c r="Q268" s="91"/>
      <c r="R268" s="91"/>
      <c r="S268" s="91"/>
      <c r="T268" s="91"/>
      <c r="U268" s="91"/>
      <c r="V268" s="91"/>
      <c r="W268" s="114"/>
      <c r="X268" s="91"/>
      <c r="Y268" s="136"/>
      <c r="Z268" s="166"/>
      <c r="AA268" s="210"/>
      <c r="AB268" s="91"/>
      <c r="AC268" s="91"/>
      <c r="AD268" s="174"/>
      <c r="AE268" s="93"/>
      <c r="AF268" s="93"/>
      <c r="AG268" s="93"/>
      <c r="AH268" s="97"/>
      <c r="AI268" s="13"/>
      <c r="AJ268" s="13"/>
    </row>
    <row r="269" spans="1:36">
      <c r="A269" s="3"/>
      <c r="B269" s="71" t="s">
        <v>696</v>
      </c>
      <c r="C269" s="72" t="s">
        <v>697</v>
      </c>
      <c r="D269" s="71" t="s">
        <v>32</v>
      </c>
      <c r="E269" s="71" t="s">
        <v>698</v>
      </c>
      <c r="F269" s="73" t="s">
        <v>38</v>
      </c>
      <c r="G269" s="74">
        <v>8</v>
      </c>
      <c r="H269" s="75">
        <v>83.16</v>
      </c>
      <c r="I269" s="75">
        <v>51.76</v>
      </c>
      <c r="J269" s="75">
        <v>48.7</v>
      </c>
      <c r="K269" s="75">
        <v>100.46</v>
      </c>
      <c r="L269" s="75">
        <v>414.08</v>
      </c>
      <c r="M269" s="75">
        <v>389.6</v>
      </c>
      <c r="N269" s="75">
        <v>803.68</v>
      </c>
      <c r="O269" s="76">
        <v>2.5165399689660971E-4</v>
      </c>
      <c r="P269" s="13"/>
      <c r="Q269" s="91"/>
      <c r="R269" s="91"/>
      <c r="S269" s="91"/>
      <c r="T269" s="91"/>
      <c r="U269" s="91"/>
      <c r="V269" s="91"/>
      <c r="W269" s="114"/>
      <c r="X269" s="91"/>
      <c r="Y269" s="136"/>
      <c r="Z269" s="166"/>
      <c r="AA269" s="210"/>
      <c r="AB269" s="91"/>
      <c r="AC269" s="91"/>
      <c r="AD269" s="174"/>
      <c r="AE269" s="93"/>
      <c r="AF269" s="93"/>
      <c r="AG269" s="93"/>
      <c r="AH269" s="97"/>
      <c r="AI269" s="13"/>
      <c r="AJ269" s="13"/>
    </row>
    <row r="270" spans="1:36" ht="28.5">
      <c r="A270" s="13"/>
      <c r="B270" s="71" t="s">
        <v>699</v>
      </c>
      <c r="C270" s="72" t="s">
        <v>700</v>
      </c>
      <c r="D270" s="71" t="s">
        <v>36</v>
      </c>
      <c r="E270" s="71" t="s">
        <v>701</v>
      </c>
      <c r="F270" s="73" t="s">
        <v>38</v>
      </c>
      <c r="G270" s="74">
        <v>26</v>
      </c>
      <c r="H270" s="75">
        <v>68.290000000000006</v>
      </c>
      <c r="I270" s="75">
        <v>19.760000000000002</v>
      </c>
      <c r="J270" s="75">
        <v>62.74</v>
      </c>
      <c r="K270" s="75">
        <v>82.5</v>
      </c>
      <c r="L270" s="75">
        <v>513.76</v>
      </c>
      <c r="M270" s="75">
        <v>1631.24</v>
      </c>
      <c r="N270" s="75">
        <v>2145</v>
      </c>
      <c r="O270" s="76">
        <v>6.7165765397076923E-4</v>
      </c>
      <c r="P270" s="13"/>
      <c r="Q270" s="91"/>
      <c r="R270" s="103"/>
      <c r="S270" s="103"/>
      <c r="T270" s="103"/>
      <c r="U270" s="103"/>
      <c r="V270" s="103"/>
      <c r="W270" s="163"/>
      <c r="X270" s="103"/>
      <c r="Y270" s="141"/>
      <c r="Z270" s="171"/>
      <c r="AA270" s="215"/>
      <c r="AB270" s="103"/>
      <c r="AC270" s="103"/>
      <c r="AD270" s="179"/>
      <c r="AE270" s="97"/>
      <c r="AF270" s="97"/>
      <c r="AG270" s="97"/>
      <c r="AH270" s="97"/>
      <c r="AI270" s="13"/>
      <c r="AJ270" s="13"/>
    </row>
    <row r="271" spans="1:36" ht="28.5">
      <c r="A271" s="3"/>
      <c r="B271" s="71" t="s">
        <v>702</v>
      </c>
      <c r="C271" s="72" t="s">
        <v>703</v>
      </c>
      <c r="D271" s="71" t="s">
        <v>36</v>
      </c>
      <c r="E271" s="71" t="s">
        <v>704</v>
      </c>
      <c r="F271" s="73" t="s">
        <v>38</v>
      </c>
      <c r="G271" s="74">
        <v>4</v>
      </c>
      <c r="H271" s="75">
        <v>99.95</v>
      </c>
      <c r="I271" s="75">
        <v>22.31</v>
      </c>
      <c r="J271" s="75">
        <v>98.43</v>
      </c>
      <c r="K271" s="75">
        <v>120.74</v>
      </c>
      <c r="L271" s="75">
        <v>89.24</v>
      </c>
      <c r="M271" s="75">
        <v>393.72</v>
      </c>
      <c r="N271" s="75">
        <v>482.96</v>
      </c>
      <c r="O271" s="76">
        <v>1.5122786972574485E-4</v>
      </c>
      <c r="P271" s="13"/>
      <c r="Q271" s="91"/>
      <c r="R271" s="92"/>
      <c r="S271" s="91"/>
      <c r="T271" s="91"/>
      <c r="U271" s="91"/>
      <c r="V271" s="91"/>
      <c r="W271" s="114"/>
      <c r="X271" s="91"/>
      <c r="Y271" s="136"/>
      <c r="Z271" s="166"/>
      <c r="AA271" s="210"/>
      <c r="AB271" s="91"/>
      <c r="AC271" s="91"/>
      <c r="AD271" s="174"/>
      <c r="AE271" s="93"/>
      <c r="AF271" s="93"/>
      <c r="AG271" s="93"/>
      <c r="AH271" s="93"/>
      <c r="AI271" s="13"/>
      <c r="AJ271" s="13"/>
    </row>
    <row r="272" spans="1:36" ht="28.5">
      <c r="A272" s="3"/>
      <c r="B272" s="71" t="s">
        <v>705</v>
      </c>
      <c r="C272" s="72" t="s">
        <v>706</v>
      </c>
      <c r="D272" s="71" t="s">
        <v>36</v>
      </c>
      <c r="E272" s="71" t="s">
        <v>707</v>
      </c>
      <c r="F272" s="73" t="s">
        <v>38</v>
      </c>
      <c r="G272" s="74">
        <v>8</v>
      </c>
      <c r="H272" s="75">
        <v>20.48</v>
      </c>
      <c r="I272" s="75">
        <v>7.71</v>
      </c>
      <c r="J272" s="75">
        <v>17.03</v>
      </c>
      <c r="K272" s="75">
        <v>24.74</v>
      </c>
      <c r="L272" s="75">
        <v>61.68</v>
      </c>
      <c r="M272" s="75">
        <v>136.24</v>
      </c>
      <c r="N272" s="75">
        <v>197.92</v>
      </c>
      <c r="O272" s="76">
        <v>6.1974117889927583E-5</v>
      </c>
      <c r="P272" s="13"/>
      <c r="Q272" s="91"/>
      <c r="R272" s="92"/>
      <c r="S272" s="91"/>
      <c r="T272" s="91"/>
      <c r="U272" s="91"/>
      <c r="V272" s="91"/>
      <c r="W272" s="114"/>
      <c r="X272" s="91"/>
      <c r="Y272" s="136"/>
      <c r="Z272" s="166"/>
      <c r="AA272" s="210"/>
      <c r="AB272" s="91"/>
      <c r="AC272" s="91"/>
      <c r="AD272" s="174"/>
      <c r="AE272" s="93"/>
      <c r="AF272" s="93"/>
      <c r="AG272" s="93"/>
      <c r="AH272" s="93"/>
      <c r="AI272" s="13"/>
      <c r="AJ272" s="13"/>
    </row>
    <row r="273" spans="1:36">
      <c r="A273" s="80"/>
      <c r="B273" s="71" t="s">
        <v>708</v>
      </c>
      <c r="C273" s="72" t="s">
        <v>709</v>
      </c>
      <c r="D273" s="71" t="s">
        <v>36</v>
      </c>
      <c r="E273" s="71" t="s">
        <v>710</v>
      </c>
      <c r="F273" s="73" t="s">
        <v>38</v>
      </c>
      <c r="G273" s="74">
        <v>53</v>
      </c>
      <c r="H273" s="75">
        <v>12.7</v>
      </c>
      <c r="I273" s="75">
        <v>2.7</v>
      </c>
      <c r="J273" s="75">
        <v>12.64</v>
      </c>
      <c r="K273" s="75">
        <v>15.34</v>
      </c>
      <c r="L273" s="75">
        <v>143.1</v>
      </c>
      <c r="M273" s="75">
        <v>669.92</v>
      </c>
      <c r="N273" s="75">
        <v>813.02</v>
      </c>
      <c r="O273" s="76">
        <v>2.5457860411716307E-4</v>
      </c>
      <c r="P273" s="13"/>
      <c r="Q273" s="91"/>
      <c r="R273" s="92"/>
      <c r="S273" s="91"/>
      <c r="T273" s="91"/>
      <c r="U273" s="91"/>
      <c r="V273" s="91"/>
      <c r="W273" s="114"/>
      <c r="X273" s="91"/>
      <c r="Y273" s="136"/>
      <c r="Z273" s="166"/>
      <c r="AA273" s="210"/>
      <c r="AB273" s="91"/>
      <c r="AC273" s="91"/>
      <c r="AD273" s="174"/>
      <c r="AE273" s="93"/>
      <c r="AF273" s="93"/>
      <c r="AG273" s="93"/>
      <c r="AH273" s="93"/>
      <c r="AI273" s="13"/>
      <c r="AJ273" s="13"/>
    </row>
    <row r="274" spans="1:36">
      <c r="A274" s="3"/>
      <c r="B274" s="71" t="s">
        <v>711</v>
      </c>
      <c r="C274" s="72" t="s">
        <v>712</v>
      </c>
      <c r="D274" s="71" t="s">
        <v>36</v>
      </c>
      <c r="E274" s="71" t="s">
        <v>713</v>
      </c>
      <c r="F274" s="73" t="s">
        <v>38</v>
      </c>
      <c r="G274" s="74">
        <v>3</v>
      </c>
      <c r="H274" s="75">
        <v>23.42</v>
      </c>
      <c r="I274" s="75">
        <v>4.3499999999999996</v>
      </c>
      <c r="J274" s="75">
        <v>23.94</v>
      </c>
      <c r="K274" s="75">
        <v>28.29</v>
      </c>
      <c r="L274" s="75">
        <v>13.05</v>
      </c>
      <c r="M274" s="75">
        <v>71.819999999999993</v>
      </c>
      <c r="N274" s="75">
        <v>84.87</v>
      </c>
      <c r="O274" s="76">
        <v>2.6575097945221068E-5</v>
      </c>
      <c r="P274" s="13"/>
      <c r="Q274" s="91"/>
      <c r="R274" s="92"/>
      <c r="S274" s="91"/>
      <c r="T274" s="91"/>
      <c r="U274" s="91"/>
      <c r="V274" s="91"/>
      <c r="W274" s="114"/>
      <c r="X274" s="91"/>
      <c r="Y274" s="136"/>
      <c r="Z274" s="166"/>
      <c r="AA274" s="210"/>
      <c r="AB274" s="91"/>
      <c r="AC274" s="91"/>
      <c r="AD274" s="174"/>
      <c r="AE274" s="93"/>
      <c r="AF274" s="93"/>
      <c r="AG274" s="93"/>
      <c r="AH274" s="93"/>
      <c r="AI274" s="13"/>
      <c r="AJ274" s="13"/>
    </row>
    <row r="275" spans="1:36">
      <c r="A275" s="3"/>
      <c r="B275" s="71" t="s">
        <v>714</v>
      </c>
      <c r="C275" s="72" t="s">
        <v>715</v>
      </c>
      <c r="D275" s="71" t="s">
        <v>716</v>
      </c>
      <c r="E275" s="71" t="s">
        <v>717</v>
      </c>
      <c r="F275" s="73" t="s">
        <v>38</v>
      </c>
      <c r="G275" s="74">
        <v>2</v>
      </c>
      <c r="H275" s="75">
        <v>212.51</v>
      </c>
      <c r="I275" s="75">
        <v>46.03</v>
      </c>
      <c r="J275" s="75">
        <v>210.7</v>
      </c>
      <c r="K275" s="75">
        <v>256.73</v>
      </c>
      <c r="L275" s="75">
        <v>92.06</v>
      </c>
      <c r="M275" s="75">
        <v>421.4</v>
      </c>
      <c r="N275" s="75">
        <v>513.46</v>
      </c>
      <c r="O275" s="76">
        <v>1.6077824662369752E-4</v>
      </c>
      <c r="P275" s="13"/>
      <c r="Q275" s="91"/>
      <c r="R275" s="92"/>
      <c r="S275" s="91"/>
      <c r="T275" s="91"/>
      <c r="U275" s="91"/>
      <c r="V275" s="91"/>
      <c r="W275" s="114"/>
      <c r="X275" s="91"/>
      <c r="Y275" s="136"/>
      <c r="Z275" s="166"/>
      <c r="AA275" s="210"/>
      <c r="AB275" s="91"/>
      <c r="AC275" s="91"/>
      <c r="AD275" s="174"/>
      <c r="AE275" s="93"/>
      <c r="AF275" s="93"/>
      <c r="AG275" s="93"/>
      <c r="AH275" s="93"/>
      <c r="AI275" s="13"/>
      <c r="AJ275" s="13"/>
    </row>
    <row r="276" spans="1:36" ht="28.5">
      <c r="A276" s="3"/>
      <c r="B276" s="71" t="s">
        <v>718</v>
      </c>
      <c r="C276" s="72" t="s">
        <v>719</v>
      </c>
      <c r="D276" s="71" t="s">
        <v>36</v>
      </c>
      <c r="E276" s="71" t="s">
        <v>720</v>
      </c>
      <c r="F276" s="73" t="s">
        <v>38</v>
      </c>
      <c r="G276" s="74">
        <v>56</v>
      </c>
      <c r="H276" s="75">
        <v>10.01</v>
      </c>
      <c r="I276" s="75">
        <v>3.94</v>
      </c>
      <c r="J276" s="75">
        <v>8.15</v>
      </c>
      <c r="K276" s="75">
        <v>12.09</v>
      </c>
      <c r="L276" s="75">
        <v>220.64</v>
      </c>
      <c r="M276" s="75">
        <v>456.4</v>
      </c>
      <c r="N276" s="75">
        <v>677.04</v>
      </c>
      <c r="O276" s="76">
        <v>2.1199957950786464E-4</v>
      </c>
      <c r="P276" s="13"/>
      <c r="Q276" s="91"/>
      <c r="R276" s="92"/>
      <c r="S276" s="91"/>
      <c r="T276" s="91"/>
      <c r="U276" s="91"/>
      <c r="V276" s="91"/>
      <c r="W276" s="114"/>
      <c r="X276" s="91"/>
      <c r="Y276" s="136"/>
      <c r="Z276" s="166"/>
      <c r="AA276" s="210"/>
      <c r="AB276" s="91"/>
      <c r="AC276" s="91"/>
      <c r="AD276" s="174"/>
      <c r="AE276" s="93"/>
      <c r="AF276" s="93"/>
      <c r="AG276" s="93"/>
      <c r="AH276" s="93"/>
      <c r="AI276" s="13"/>
      <c r="AJ276" s="13"/>
    </row>
    <row r="277" spans="1:36" ht="28.5">
      <c r="A277" s="3"/>
      <c r="B277" s="71" t="s">
        <v>721</v>
      </c>
      <c r="C277" s="72" t="s">
        <v>722</v>
      </c>
      <c r="D277" s="71" t="s">
        <v>36</v>
      </c>
      <c r="E277" s="71" t="s">
        <v>723</v>
      </c>
      <c r="F277" s="73" t="s">
        <v>38</v>
      </c>
      <c r="G277" s="74">
        <v>18</v>
      </c>
      <c r="H277" s="75">
        <v>66.67</v>
      </c>
      <c r="I277" s="75">
        <v>6.66</v>
      </c>
      <c r="J277" s="75">
        <v>73.88</v>
      </c>
      <c r="K277" s="75">
        <v>80.540000000000006</v>
      </c>
      <c r="L277" s="75">
        <v>119.88</v>
      </c>
      <c r="M277" s="75">
        <v>1329.84</v>
      </c>
      <c r="N277" s="75">
        <v>1449.72</v>
      </c>
      <c r="O277" s="76">
        <v>4.5394663595081755E-4</v>
      </c>
      <c r="P277" s="13"/>
      <c r="Q277" s="91"/>
      <c r="R277" s="92"/>
      <c r="S277" s="91"/>
      <c r="T277" s="91"/>
      <c r="U277" s="91"/>
      <c r="V277" s="91"/>
      <c r="W277" s="114"/>
      <c r="X277" s="91"/>
      <c r="Y277" s="136"/>
      <c r="Z277" s="166"/>
      <c r="AA277" s="210"/>
      <c r="AB277" s="91"/>
      <c r="AC277" s="91"/>
      <c r="AD277" s="174"/>
      <c r="AE277" s="93"/>
      <c r="AF277" s="93"/>
      <c r="AG277" s="93"/>
      <c r="AH277" s="93"/>
      <c r="AI277" s="13"/>
      <c r="AJ277" s="13"/>
    </row>
    <row r="278" spans="1:36" ht="28.5">
      <c r="A278" s="3"/>
      <c r="B278" s="71" t="s">
        <v>724</v>
      </c>
      <c r="C278" s="72" t="s">
        <v>725</v>
      </c>
      <c r="D278" s="71" t="s">
        <v>36</v>
      </c>
      <c r="E278" s="71" t="s">
        <v>726</v>
      </c>
      <c r="F278" s="73" t="s">
        <v>38</v>
      </c>
      <c r="G278" s="74">
        <v>13</v>
      </c>
      <c r="H278" s="75">
        <v>42.6</v>
      </c>
      <c r="I278" s="75">
        <v>10.14</v>
      </c>
      <c r="J278" s="75">
        <v>41.32</v>
      </c>
      <c r="K278" s="75">
        <v>51.46</v>
      </c>
      <c r="L278" s="75">
        <v>131.82</v>
      </c>
      <c r="M278" s="75">
        <v>537.16</v>
      </c>
      <c r="N278" s="75">
        <v>668.98</v>
      </c>
      <c r="O278" s="76">
        <v>2.0947577498991386E-4</v>
      </c>
      <c r="P278" s="13"/>
      <c r="Q278" s="91"/>
      <c r="R278" s="92"/>
      <c r="S278" s="91"/>
      <c r="T278" s="91"/>
      <c r="U278" s="91"/>
      <c r="V278" s="91"/>
      <c r="W278" s="114"/>
      <c r="X278" s="91"/>
      <c r="Y278" s="136"/>
      <c r="Z278" s="166"/>
      <c r="AA278" s="210"/>
      <c r="AB278" s="91"/>
      <c r="AC278" s="91"/>
      <c r="AD278" s="174"/>
      <c r="AE278" s="93"/>
      <c r="AF278" s="93"/>
      <c r="AG278" s="93"/>
      <c r="AH278" s="93"/>
      <c r="AI278" s="13"/>
      <c r="AJ278" s="13"/>
    </row>
    <row r="279" spans="1:36" ht="28.5">
      <c r="A279" s="3"/>
      <c r="B279" s="71" t="s">
        <v>727</v>
      </c>
      <c r="C279" s="72" t="s">
        <v>728</v>
      </c>
      <c r="D279" s="71" t="s">
        <v>36</v>
      </c>
      <c r="E279" s="71" t="s">
        <v>729</v>
      </c>
      <c r="F279" s="73" t="s">
        <v>38</v>
      </c>
      <c r="G279" s="74">
        <v>93</v>
      </c>
      <c r="H279" s="75">
        <v>12.87</v>
      </c>
      <c r="I279" s="75">
        <v>5.92</v>
      </c>
      <c r="J279" s="75">
        <v>9.6199999999999992</v>
      </c>
      <c r="K279" s="75">
        <v>15.54</v>
      </c>
      <c r="L279" s="75">
        <v>550.55999999999995</v>
      </c>
      <c r="M279" s="75">
        <v>894.66</v>
      </c>
      <c r="N279" s="75">
        <v>1445.22</v>
      </c>
      <c r="O279" s="76">
        <v>4.5253756394948025E-4</v>
      </c>
      <c r="P279" s="13"/>
      <c r="Q279" s="91"/>
      <c r="R279" s="92"/>
      <c r="S279" s="91"/>
      <c r="T279" s="91"/>
      <c r="U279" s="91"/>
      <c r="V279" s="91"/>
      <c r="W279" s="114"/>
      <c r="X279" s="91"/>
      <c r="Y279" s="136"/>
      <c r="Z279" s="166"/>
      <c r="AA279" s="210"/>
      <c r="AB279" s="91"/>
      <c r="AC279" s="91"/>
      <c r="AD279" s="174"/>
      <c r="AE279" s="93"/>
      <c r="AF279" s="93"/>
      <c r="AG279" s="93"/>
      <c r="AH279" s="93"/>
      <c r="AI279" s="13"/>
      <c r="AJ279" s="13"/>
    </row>
    <row r="280" spans="1:36" ht="28.5">
      <c r="A280" s="3"/>
      <c r="B280" s="71" t="s">
        <v>730</v>
      </c>
      <c r="C280" s="72" t="s">
        <v>731</v>
      </c>
      <c r="D280" s="71" t="s">
        <v>36</v>
      </c>
      <c r="E280" s="71" t="s">
        <v>732</v>
      </c>
      <c r="F280" s="73" t="s">
        <v>38</v>
      </c>
      <c r="G280" s="74">
        <v>1</v>
      </c>
      <c r="H280" s="75">
        <v>27.27</v>
      </c>
      <c r="I280" s="75">
        <v>8.98</v>
      </c>
      <c r="J280" s="75">
        <v>23.96</v>
      </c>
      <c r="K280" s="75">
        <v>32.94</v>
      </c>
      <c r="L280" s="75">
        <v>8.98</v>
      </c>
      <c r="M280" s="75">
        <v>23.96</v>
      </c>
      <c r="N280" s="75">
        <v>32.94</v>
      </c>
      <c r="O280" s="76">
        <v>1.0314407049788876E-5</v>
      </c>
      <c r="P280" s="13"/>
      <c r="Q280" s="91"/>
      <c r="R280" s="92"/>
      <c r="S280" s="91"/>
      <c r="T280" s="91"/>
      <c r="U280" s="91"/>
      <c r="V280" s="91"/>
      <c r="W280" s="114"/>
      <c r="X280" s="91"/>
      <c r="Y280" s="136"/>
      <c r="Z280" s="166"/>
      <c r="AA280" s="210"/>
      <c r="AB280" s="91"/>
      <c r="AC280" s="91"/>
      <c r="AD280" s="174"/>
      <c r="AE280" s="93"/>
      <c r="AF280" s="93"/>
      <c r="AG280" s="93"/>
      <c r="AH280" s="93"/>
      <c r="AI280" s="13"/>
      <c r="AJ280" s="13"/>
    </row>
    <row r="281" spans="1:36" ht="28.5">
      <c r="A281" s="3"/>
      <c r="B281" s="71" t="s">
        <v>733</v>
      </c>
      <c r="C281" s="72" t="s">
        <v>734</v>
      </c>
      <c r="D281" s="71" t="s">
        <v>36</v>
      </c>
      <c r="E281" s="71" t="s">
        <v>735</v>
      </c>
      <c r="F281" s="73" t="s">
        <v>38</v>
      </c>
      <c r="G281" s="74">
        <v>44</v>
      </c>
      <c r="H281" s="75">
        <v>10.199999999999999</v>
      </c>
      <c r="I281" s="75">
        <v>5.92</v>
      </c>
      <c r="J281" s="75">
        <v>6.4</v>
      </c>
      <c r="K281" s="75">
        <v>12.32</v>
      </c>
      <c r="L281" s="75">
        <v>260.48</v>
      </c>
      <c r="M281" s="75">
        <v>281.60000000000002</v>
      </c>
      <c r="N281" s="75">
        <v>542.08000000000004</v>
      </c>
      <c r="O281" s="76">
        <v>1.6973994455220262E-4</v>
      </c>
      <c r="P281" s="13"/>
      <c r="Q281" s="91"/>
      <c r="R281" s="92"/>
      <c r="S281" s="91"/>
      <c r="T281" s="91"/>
      <c r="U281" s="91"/>
      <c r="V281" s="91"/>
      <c r="W281" s="114"/>
      <c r="X281" s="91"/>
      <c r="Y281" s="136"/>
      <c r="Z281" s="166"/>
      <c r="AA281" s="210"/>
      <c r="AB281" s="91"/>
      <c r="AC281" s="91"/>
      <c r="AD281" s="174"/>
      <c r="AE281" s="93"/>
      <c r="AF281" s="93"/>
      <c r="AG281" s="93"/>
      <c r="AH281" s="93"/>
      <c r="AI281" s="13"/>
      <c r="AJ281" s="13"/>
    </row>
    <row r="282" spans="1:36" ht="28.5">
      <c r="A282" s="3"/>
      <c r="B282" s="71" t="s">
        <v>736</v>
      </c>
      <c r="C282" s="72" t="s">
        <v>575</v>
      </c>
      <c r="D282" s="71" t="s">
        <v>36</v>
      </c>
      <c r="E282" s="71" t="s">
        <v>576</v>
      </c>
      <c r="F282" s="73" t="s">
        <v>38</v>
      </c>
      <c r="G282" s="74">
        <v>37</v>
      </c>
      <c r="H282" s="75">
        <v>15.1</v>
      </c>
      <c r="I282" s="75">
        <v>6.43</v>
      </c>
      <c r="J282" s="75">
        <v>11.81</v>
      </c>
      <c r="K282" s="75">
        <v>18.239999999999998</v>
      </c>
      <c r="L282" s="75">
        <v>237.91</v>
      </c>
      <c r="M282" s="75">
        <v>436.97</v>
      </c>
      <c r="N282" s="75">
        <v>674.88</v>
      </c>
      <c r="O282" s="76">
        <v>2.1132322494722274E-4</v>
      </c>
      <c r="P282" s="13"/>
      <c r="Q282" s="91"/>
      <c r="R282" s="92"/>
      <c r="S282" s="91"/>
      <c r="T282" s="91"/>
      <c r="U282" s="91"/>
      <c r="V282" s="91"/>
      <c r="W282" s="114"/>
      <c r="X282" s="91"/>
      <c r="Y282" s="136"/>
      <c r="Z282" s="166"/>
      <c r="AA282" s="210"/>
      <c r="AB282" s="91"/>
      <c r="AC282" s="91"/>
      <c r="AD282" s="174"/>
      <c r="AE282" s="93"/>
      <c r="AF282" s="93"/>
      <c r="AG282" s="93"/>
      <c r="AH282" s="93"/>
      <c r="AI282" s="13"/>
      <c r="AJ282" s="13"/>
    </row>
    <row r="283" spans="1:36" ht="28.5">
      <c r="A283" s="3"/>
      <c r="B283" s="71" t="s">
        <v>737</v>
      </c>
      <c r="C283" s="72" t="s">
        <v>738</v>
      </c>
      <c r="D283" s="71" t="s">
        <v>36</v>
      </c>
      <c r="E283" s="71" t="s">
        <v>739</v>
      </c>
      <c r="F283" s="73" t="s">
        <v>38</v>
      </c>
      <c r="G283" s="74">
        <v>5</v>
      </c>
      <c r="H283" s="75">
        <v>22.72</v>
      </c>
      <c r="I283" s="75">
        <v>7.71</v>
      </c>
      <c r="J283" s="75">
        <v>19.73</v>
      </c>
      <c r="K283" s="75">
        <v>27.44</v>
      </c>
      <c r="L283" s="75">
        <v>38.549999999999997</v>
      </c>
      <c r="M283" s="75">
        <v>98.65</v>
      </c>
      <c r="N283" s="75">
        <v>137.19999999999999</v>
      </c>
      <c r="O283" s="76">
        <v>4.296103968521657E-5</v>
      </c>
      <c r="P283" s="13"/>
      <c r="Q283" s="91"/>
      <c r="R283" s="92"/>
      <c r="S283" s="91"/>
      <c r="T283" s="91"/>
      <c r="U283" s="91"/>
      <c r="V283" s="91"/>
      <c r="W283" s="114"/>
      <c r="X283" s="91"/>
      <c r="Y283" s="136"/>
      <c r="Z283" s="166"/>
      <c r="AA283" s="210"/>
      <c r="AB283" s="91"/>
      <c r="AC283" s="91"/>
      <c r="AD283" s="174"/>
      <c r="AE283" s="93"/>
      <c r="AF283" s="93"/>
      <c r="AG283" s="93"/>
      <c r="AH283" s="93"/>
      <c r="AI283" s="13"/>
      <c r="AJ283" s="13"/>
    </row>
    <row r="284" spans="1:36" ht="28.5">
      <c r="A284" s="3"/>
      <c r="B284" s="71" t="s">
        <v>740</v>
      </c>
      <c r="C284" s="72" t="s">
        <v>741</v>
      </c>
      <c r="D284" s="71" t="s">
        <v>36</v>
      </c>
      <c r="E284" s="71" t="s">
        <v>742</v>
      </c>
      <c r="F284" s="73" t="s">
        <v>38</v>
      </c>
      <c r="G284" s="74">
        <v>57</v>
      </c>
      <c r="H284" s="75">
        <v>9.9700000000000006</v>
      </c>
      <c r="I284" s="75">
        <v>5.92</v>
      </c>
      <c r="J284" s="75">
        <v>6.12</v>
      </c>
      <c r="K284" s="75">
        <v>12.04</v>
      </c>
      <c r="L284" s="75">
        <v>337.44</v>
      </c>
      <c r="M284" s="75">
        <v>348.84</v>
      </c>
      <c r="N284" s="75">
        <v>686.28</v>
      </c>
      <c r="O284" s="76">
        <v>2.1489287401727717E-4</v>
      </c>
      <c r="P284" s="13"/>
      <c r="Q284" s="91"/>
      <c r="R284" s="92"/>
      <c r="S284" s="91"/>
      <c r="T284" s="91"/>
      <c r="U284" s="91"/>
      <c r="V284" s="91"/>
      <c r="W284" s="114"/>
      <c r="X284" s="91"/>
      <c r="Y284" s="136"/>
      <c r="Z284" s="166"/>
      <c r="AA284" s="210"/>
      <c r="AB284" s="91"/>
      <c r="AC284" s="91"/>
      <c r="AD284" s="174"/>
      <c r="AE284" s="93"/>
      <c r="AF284" s="93"/>
      <c r="AG284" s="93"/>
      <c r="AH284" s="93"/>
      <c r="AI284" s="13"/>
      <c r="AJ284" s="13"/>
    </row>
    <row r="285" spans="1:36" ht="28.5">
      <c r="A285" s="3"/>
      <c r="B285" s="71" t="s">
        <v>743</v>
      </c>
      <c r="C285" s="72" t="s">
        <v>578</v>
      </c>
      <c r="D285" s="71" t="s">
        <v>36</v>
      </c>
      <c r="E285" s="71" t="s">
        <v>579</v>
      </c>
      <c r="F285" s="73" t="s">
        <v>38</v>
      </c>
      <c r="G285" s="74">
        <v>4</v>
      </c>
      <c r="H285" s="75">
        <v>14.38</v>
      </c>
      <c r="I285" s="75">
        <v>6.43</v>
      </c>
      <c r="J285" s="75">
        <v>10.94</v>
      </c>
      <c r="K285" s="75">
        <v>17.37</v>
      </c>
      <c r="L285" s="75">
        <v>25.72</v>
      </c>
      <c r="M285" s="75">
        <v>43.76</v>
      </c>
      <c r="N285" s="75">
        <v>69.48</v>
      </c>
      <c r="O285" s="76">
        <v>2.1756071700647576E-5</v>
      </c>
      <c r="P285" s="13"/>
      <c r="Q285" s="91"/>
      <c r="R285" s="92"/>
      <c r="S285" s="91"/>
      <c r="T285" s="91"/>
      <c r="U285" s="91"/>
      <c r="V285" s="91"/>
      <c r="W285" s="114"/>
      <c r="X285" s="91"/>
      <c r="Y285" s="136"/>
      <c r="Z285" s="166"/>
      <c r="AA285" s="210"/>
      <c r="AB285" s="91"/>
      <c r="AC285" s="91"/>
      <c r="AD285" s="174"/>
      <c r="AE285" s="93"/>
      <c r="AF285" s="93"/>
      <c r="AG285" s="93"/>
      <c r="AH285" s="93"/>
      <c r="AI285" s="13"/>
      <c r="AJ285" s="13"/>
    </row>
    <row r="286" spans="1:36" ht="42.75">
      <c r="A286" s="3"/>
      <c r="B286" s="71" t="s">
        <v>744</v>
      </c>
      <c r="C286" s="72" t="s">
        <v>745</v>
      </c>
      <c r="D286" s="71" t="s">
        <v>36</v>
      </c>
      <c r="E286" s="71" t="s">
        <v>746</v>
      </c>
      <c r="F286" s="73" t="s">
        <v>38</v>
      </c>
      <c r="G286" s="74">
        <v>20</v>
      </c>
      <c r="H286" s="75">
        <v>41.39</v>
      </c>
      <c r="I286" s="75">
        <v>10.85</v>
      </c>
      <c r="J286" s="75">
        <v>39.15</v>
      </c>
      <c r="K286" s="75">
        <v>50</v>
      </c>
      <c r="L286" s="75">
        <v>217</v>
      </c>
      <c r="M286" s="75">
        <v>783</v>
      </c>
      <c r="N286" s="75">
        <v>1000</v>
      </c>
      <c r="O286" s="76">
        <v>3.1312711140828403E-4</v>
      </c>
      <c r="P286" s="13"/>
      <c r="Q286" s="91"/>
      <c r="R286" s="92"/>
      <c r="S286" s="91"/>
      <c r="T286" s="91"/>
      <c r="U286" s="91"/>
      <c r="V286" s="91"/>
      <c r="W286" s="114"/>
      <c r="X286" s="91"/>
      <c r="Y286" s="136"/>
      <c r="Z286" s="166"/>
      <c r="AA286" s="210"/>
      <c r="AB286" s="91"/>
      <c r="AC286" s="91"/>
      <c r="AD286" s="174"/>
      <c r="AE286" s="93"/>
      <c r="AF286" s="93"/>
      <c r="AG286" s="93"/>
      <c r="AH286" s="93"/>
      <c r="AI286" s="13"/>
      <c r="AJ286" s="13"/>
    </row>
    <row r="287" spans="1:36" ht="42.75">
      <c r="A287" s="3"/>
      <c r="B287" s="71" t="s">
        <v>747</v>
      </c>
      <c r="C287" s="72" t="s">
        <v>748</v>
      </c>
      <c r="D287" s="71" t="s">
        <v>36</v>
      </c>
      <c r="E287" s="71" t="s">
        <v>749</v>
      </c>
      <c r="F287" s="73" t="s">
        <v>38</v>
      </c>
      <c r="G287" s="74">
        <v>1</v>
      </c>
      <c r="H287" s="75">
        <v>46.17</v>
      </c>
      <c r="I287" s="75">
        <v>11.42</v>
      </c>
      <c r="J287" s="75">
        <v>44.35</v>
      </c>
      <c r="K287" s="75">
        <v>55.77</v>
      </c>
      <c r="L287" s="75">
        <v>11.42</v>
      </c>
      <c r="M287" s="75">
        <v>44.35</v>
      </c>
      <c r="N287" s="75">
        <v>55.77</v>
      </c>
      <c r="O287" s="76">
        <v>1.7463099003240002E-5</v>
      </c>
      <c r="P287" s="13"/>
      <c r="Q287" s="91"/>
      <c r="R287" s="91"/>
      <c r="S287" s="91"/>
      <c r="T287" s="91"/>
      <c r="U287" s="91"/>
      <c r="V287" s="91"/>
      <c r="W287" s="114"/>
      <c r="X287" s="91"/>
      <c r="Y287" s="136"/>
      <c r="Z287" s="166"/>
      <c r="AA287" s="210"/>
      <c r="AB287" s="91"/>
      <c r="AC287" s="91"/>
      <c r="AD287" s="174"/>
      <c r="AE287" s="93"/>
      <c r="AF287" s="93"/>
      <c r="AG287" s="93"/>
      <c r="AH287" s="93"/>
      <c r="AI287" s="13"/>
      <c r="AJ287" s="13"/>
    </row>
    <row r="288" spans="1:36" ht="28.5">
      <c r="A288" s="81"/>
      <c r="B288" s="71" t="s">
        <v>750</v>
      </c>
      <c r="C288" s="72" t="s">
        <v>751</v>
      </c>
      <c r="D288" s="71" t="s">
        <v>36</v>
      </c>
      <c r="E288" s="71" t="s">
        <v>752</v>
      </c>
      <c r="F288" s="73" t="s">
        <v>38</v>
      </c>
      <c r="G288" s="74">
        <v>4</v>
      </c>
      <c r="H288" s="75">
        <v>49.59</v>
      </c>
      <c r="I288" s="75">
        <v>11.98</v>
      </c>
      <c r="J288" s="75">
        <v>47.92</v>
      </c>
      <c r="K288" s="75">
        <v>59.9</v>
      </c>
      <c r="L288" s="75">
        <v>47.92</v>
      </c>
      <c r="M288" s="75">
        <v>191.68</v>
      </c>
      <c r="N288" s="75">
        <v>239.6</v>
      </c>
      <c r="O288" s="76">
        <v>7.5025255893424852E-5</v>
      </c>
      <c r="P288" s="13"/>
      <c r="Q288" s="91"/>
      <c r="R288" s="104"/>
      <c r="S288" s="104"/>
      <c r="T288" s="104"/>
      <c r="U288" s="104"/>
      <c r="V288" s="104"/>
      <c r="W288" s="164"/>
      <c r="X288" s="104"/>
      <c r="Y288" s="142"/>
      <c r="Z288" s="172"/>
      <c r="AA288" s="216"/>
      <c r="AB288" s="104"/>
      <c r="AC288" s="104"/>
      <c r="AD288" s="180"/>
      <c r="AE288" s="100"/>
      <c r="AF288" s="100"/>
      <c r="AG288" s="100"/>
      <c r="AH288" s="100"/>
      <c r="AI288" s="13"/>
      <c r="AJ288" s="13"/>
    </row>
    <row r="289" spans="1:36" ht="28.5">
      <c r="A289" s="81"/>
      <c r="B289" s="71" t="s">
        <v>753</v>
      </c>
      <c r="C289" s="72" t="s">
        <v>754</v>
      </c>
      <c r="D289" s="71" t="s">
        <v>36</v>
      </c>
      <c r="E289" s="71" t="s">
        <v>755</v>
      </c>
      <c r="F289" s="73" t="s">
        <v>38</v>
      </c>
      <c r="G289" s="74">
        <v>1</v>
      </c>
      <c r="H289" s="75">
        <v>181.65</v>
      </c>
      <c r="I289" s="75">
        <v>14.84</v>
      </c>
      <c r="J289" s="75">
        <v>204.61</v>
      </c>
      <c r="K289" s="75">
        <v>219.45</v>
      </c>
      <c r="L289" s="75">
        <v>14.84</v>
      </c>
      <c r="M289" s="75">
        <v>204.61</v>
      </c>
      <c r="N289" s="75">
        <v>219.45</v>
      </c>
      <c r="O289" s="76">
        <v>6.8715744598547935E-5</v>
      </c>
      <c r="P289" s="13"/>
      <c r="Q289" s="91"/>
      <c r="R289" s="104"/>
      <c r="S289" s="104"/>
      <c r="T289" s="104"/>
      <c r="U289" s="104"/>
      <c r="V289" s="104"/>
      <c r="W289" s="164"/>
      <c r="X289" s="104"/>
      <c r="Y289" s="142"/>
      <c r="Z289" s="172"/>
      <c r="AA289" s="216"/>
      <c r="AB289" s="104"/>
      <c r="AC289" s="104"/>
      <c r="AD289" s="180"/>
      <c r="AE289" s="100"/>
      <c r="AF289" s="100"/>
      <c r="AG289" s="100"/>
      <c r="AH289" s="100"/>
      <c r="AI289" s="13"/>
      <c r="AJ289" s="13"/>
    </row>
    <row r="290" spans="1:36" ht="28.5">
      <c r="A290" s="81"/>
      <c r="B290" s="71" t="s">
        <v>756</v>
      </c>
      <c r="C290" s="72" t="s">
        <v>757</v>
      </c>
      <c r="D290" s="71" t="s">
        <v>36</v>
      </c>
      <c r="E290" s="71" t="s">
        <v>758</v>
      </c>
      <c r="F290" s="73" t="s">
        <v>38</v>
      </c>
      <c r="G290" s="74">
        <v>18</v>
      </c>
      <c r="H290" s="75">
        <v>14.53</v>
      </c>
      <c r="I290" s="75">
        <v>7.9</v>
      </c>
      <c r="J290" s="75">
        <v>9.65</v>
      </c>
      <c r="K290" s="75">
        <v>17.55</v>
      </c>
      <c r="L290" s="75">
        <v>142.19999999999999</v>
      </c>
      <c r="M290" s="75">
        <v>173.7</v>
      </c>
      <c r="N290" s="75">
        <v>315.89999999999998</v>
      </c>
      <c r="O290" s="76">
        <v>9.8916854493876928E-5</v>
      </c>
      <c r="P290" s="13"/>
      <c r="Q290" s="91"/>
      <c r="R290" s="104"/>
      <c r="S290" s="104"/>
      <c r="T290" s="104"/>
      <c r="U290" s="104"/>
      <c r="V290" s="104"/>
      <c r="W290" s="164"/>
      <c r="X290" s="104"/>
      <c r="Y290" s="142"/>
      <c r="Z290" s="172"/>
      <c r="AA290" s="216"/>
      <c r="AB290" s="104"/>
      <c r="AC290" s="104"/>
      <c r="AD290" s="180"/>
      <c r="AE290" s="100"/>
      <c r="AF290" s="100"/>
      <c r="AG290" s="100"/>
      <c r="AH290" s="100"/>
      <c r="AI290" s="13"/>
      <c r="AJ290" s="13"/>
    </row>
    <row r="291" spans="1:36" ht="28.5">
      <c r="A291" s="81"/>
      <c r="B291" s="71" t="s">
        <v>759</v>
      </c>
      <c r="C291" s="72" t="s">
        <v>760</v>
      </c>
      <c r="D291" s="71" t="s">
        <v>36</v>
      </c>
      <c r="E291" s="71" t="s">
        <v>761</v>
      </c>
      <c r="F291" s="73" t="s">
        <v>38</v>
      </c>
      <c r="G291" s="74">
        <v>2</v>
      </c>
      <c r="H291" s="75">
        <v>25.68</v>
      </c>
      <c r="I291" s="75">
        <v>8.58</v>
      </c>
      <c r="J291" s="75">
        <v>22.44</v>
      </c>
      <c r="K291" s="75">
        <v>31.02</v>
      </c>
      <c r="L291" s="75">
        <v>17.16</v>
      </c>
      <c r="M291" s="75">
        <v>44.88</v>
      </c>
      <c r="N291" s="75">
        <v>62.04</v>
      </c>
      <c r="O291" s="76">
        <v>1.9426405991769944E-5</v>
      </c>
      <c r="P291" s="13"/>
      <c r="Q291" s="91"/>
      <c r="R291" s="104"/>
      <c r="S291" s="104"/>
      <c r="T291" s="104"/>
      <c r="U291" s="104"/>
      <c r="V291" s="104"/>
      <c r="W291" s="164"/>
      <c r="X291" s="104"/>
      <c r="Y291" s="142"/>
      <c r="Z291" s="172"/>
      <c r="AA291" s="216"/>
      <c r="AB291" s="104"/>
      <c r="AC291" s="104"/>
      <c r="AD291" s="180"/>
      <c r="AE291" s="100"/>
      <c r="AF291" s="100"/>
      <c r="AG291" s="100"/>
      <c r="AH291" s="100"/>
      <c r="AI291" s="13"/>
      <c r="AJ291" s="13"/>
    </row>
    <row r="292" spans="1:36" ht="28.5">
      <c r="A292" s="82"/>
      <c r="B292" s="71" t="s">
        <v>762</v>
      </c>
      <c r="C292" s="72" t="s">
        <v>763</v>
      </c>
      <c r="D292" s="71" t="s">
        <v>36</v>
      </c>
      <c r="E292" s="71" t="s">
        <v>764</v>
      </c>
      <c r="F292" s="73" t="s">
        <v>38</v>
      </c>
      <c r="G292" s="74">
        <v>1</v>
      </c>
      <c r="H292" s="75">
        <v>39.479999999999997</v>
      </c>
      <c r="I292" s="75">
        <v>10.28</v>
      </c>
      <c r="J292" s="75">
        <v>37.409999999999997</v>
      </c>
      <c r="K292" s="75">
        <v>47.69</v>
      </c>
      <c r="L292" s="75">
        <v>10.28</v>
      </c>
      <c r="M292" s="75">
        <v>37.409999999999997</v>
      </c>
      <c r="N292" s="75">
        <v>47.69</v>
      </c>
      <c r="O292" s="76">
        <v>1.4933031943061066E-5</v>
      </c>
      <c r="P292" s="13"/>
      <c r="Q292" s="91"/>
      <c r="R292" s="104"/>
      <c r="S292" s="104"/>
      <c r="T292" s="104"/>
      <c r="U292" s="104"/>
      <c r="V292" s="104"/>
      <c r="W292" s="164"/>
      <c r="X292" s="104"/>
      <c r="Y292" s="142"/>
      <c r="Z292" s="172"/>
      <c r="AA292" s="216"/>
      <c r="AB292" s="104"/>
      <c r="AC292" s="104"/>
      <c r="AD292" s="180"/>
      <c r="AE292" s="100"/>
      <c r="AF292" s="100"/>
      <c r="AG292" s="100"/>
      <c r="AH292" s="100"/>
      <c r="AI292" s="13"/>
      <c r="AJ292" s="13"/>
    </row>
    <row r="293" spans="1:36">
      <c r="A293" s="82"/>
      <c r="B293" s="71" t="s">
        <v>765</v>
      </c>
      <c r="C293" s="72" t="s">
        <v>766</v>
      </c>
      <c r="D293" s="71" t="s">
        <v>32</v>
      </c>
      <c r="E293" s="71" t="s">
        <v>767</v>
      </c>
      <c r="F293" s="73" t="s">
        <v>38</v>
      </c>
      <c r="G293" s="74">
        <v>1</v>
      </c>
      <c r="H293" s="75">
        <v>53.53</v>
      </c>
      <c r="I293" s="75">
        <v>43.04</v>
      </c>
      <c r="J293" s="75">
        <v>21.62</v>
      </c>
      <c r="K293" s="75">
        <v>64.66</v>
      </c>
      <c r="L293" s="75">
        <v>43.04</v>
      </c>
      <c r="M293" s="75">
        <v>21.62</v>
      </c>
      <c r="N293" s="75">
        <v>64.66</v>
      </c>
      <c r="O293" s="76">
        <v>2.0246799023659647E-5</v>
      </c>
      <c r="P293" s="13"/>
      <c r="Q293" s="91"/>
      <c r="R293" s="104"/>
      <c r="S293" s="104"/>
      <c r="T293" s="104"/>
      <c r="U293" s="104"/>
      <c r="V293" s="104"/>
      <c r="W293" s="164"/>
      <c r="X293" s="104"/>
      <c r="Y293" s="142"/>
      <c r="Z293" s="172"/>
      <c r="AA293" s="216"/>
      <c r="AB293" s="104"/>
      <c r="AC293" s="104"/>
      <c r="AD293" s="180"/>
      <c r="AE293" s="100"/>
      <c r="AF293" s="100"/>
      <c r="AG293" s="100"/>
      <c r="AH293" s="100"/>
      <c r="AI293" s="13"/>
      <c r="AJ293" s="13"/>
    </row>
    <row r="294" spans="1:36" ht="28.5">
      <c r="A294" s="82"/>
      <c r="B294" s="71" t="s">
        <v>768</v>
      </c>
      <c r="C294" s="72" t="s">
        <v>769</v>
      </c>
      <c r="D294" s="71" t="s">
        <v>36</v>
      </c>
      <c r="E294" s="71" t="s">
        <v>770</v>
      </c>
      <c r="F294" s="73" t="s">
        <v>38</v>
      </c>
      <c r="G294" s="74">
        <v>1</v>
      </c>
      <c r="H294" s="75">
        <v>18.14</v>
      </c>
      <c r="I294" s="75">
        <v>2.38</v>
      </c>
      <c r="J294" s="75">
        <v>19.53</v>
      </c>
      <c r="K294" s="75">
        <v>21.91</v>
      </c>
      <c r="L294" s="75">
        <v>2.38</v>
      </c>
      <c r="M294" s="75">
        <v>19.53</v>
      </c>
      <c r="N294" s="75">
        <v>21.91</v>
      </c>
      <c r="O294" s="76">
        <v>6.8606150109555032E-6</v>
      </c>
      <c r="P294" s="13"/>
      <c r="Q294" s="91"/>
      <c r="R294" s="104"/>
      <c r="S294" s="104"/>
      <c r="T294" s="104"/>
      <c r="U294" s="104"/>
      <c r="V294" s="104"/>
      <c r="W294" s="164"/>
      <c r="X294" s="104"/>
      <c r="Y294" s="142"/>
      <c r="Z294" s="172"/>
      <c r="AA294" s="216"/>
      <c r="AB294" s="104"/>
      <c r="AC294" s="104"/>
      <c r="AD294" s="180"/>
      <c r="AE294" s="100"/>
      <c r="AF294" s="100"/>
      <c r="AG294" s="100"/>
      <c r="AH294" s="100"/>
      <c r="AI294" s="13"/>
      <c r="AJ294" s="13"/>
    </row>
    <row r="295" spans="1:36" ht="28.5">
      <c r="A295" s="82"/>
      <c r="B295" s="71" t="s">
        <v>771</v>
      </c>
      <c r="C295" s="72" t="s">
        <v>772</v>
      </c>
      <c r="D295" s="71" t="s">
        <v>18</v>
      </c>
      <c r="E295" s="71" t="s">
        <v>773</v>
      </c>
      <c r="F295" s="73" t="s">
        <v>77</v>
      </c>
      <c r="G295" s="74">
        <v>139</v>
      </c>
      <c r="H295" s="75">
        <v>111.91</v>
      </c>
      <c r="I295" s="75">
        <v>69.97</v>
      </c>
      <c r="J295" s="75">
        <v>65.22</v>
      </c>
      <c r="K295" s="75">
        <v>135.19</v>
      </c>
      <c r="L295" s="75">
        <v>9725.83</v>
      </c>
      <c r="M295" s="75">
        <v>9065.58</v>
      </c>
      <c r="N295" s="75">
        <v>18791.41</v>
      </c>
      <c r="O295" s="76">
        <v>5.8840999325887426E-3</v>
      </c>
      <c r="P295" s="13"/>
      <c r="Q295" s="91"/>
      <c r="R295" s="104"/>
      <c r="S295" s="104"/>
      <c r="T295" s="104"/>
      <c r="U295" s="104"/>
      <c r="V295" s="104"/>
      <c r="W295" s="164"/>
      <c r="X295" s="104"/>
      <c r="Y295" s="142"/>
      <c r="Z295" s="172"/>
      <c r="AA295" s="216"/>
      <c r="AB295" s="104"/>
      <c r="AC295" s="104"/>
      <c r="AD295" s="180"/>
      <c r="AE295" s="100"/>
      <c r="AF295" s="100"/>
      <c r="AG295" s="100"/>
      <c r="AH295" s="100"/>
      <c r="AI295" s="13"/>
      <c r="AJ295" s="13"/>
    </row>
    <row r="296" spans="1:36" ht="28.5">
      <c r="A296" s="82"/>
      <c r="B296" s="71" t="s">
        <v>774</v>
      </c>
      <c r="C296" s="72" t="s">
        <v>775</v>
      </c>
      <c r="D296" s="71" t="s">
        <v>18</v>
      </c>
      <c r="E296" s="71" t="s">
        <v>776</v>
      </c>
      <c r="F296" s="73" t="s">
        <v>77</v>
      </c>
      <c r="G296" s="74">
        <v>14.2</v>
      </c>
      <c r="H296" s="75">
        <v>163.22999999999999</v>
      </c>
      <c r="I296" s="75">
        <v>69.97</v>
      </c>
      <c r="J296" s="75">
        <v>127.22</v>
      </c>
      <c r="K296" s="75">
        <v>197.19</v>
      </c>
      <c r="L296" s="75">
        <v>993.57399999999996</v>
      </c>
      <c r="M296" s="75">
        <v>1806.5160000000001</v>
      </c>
      <c r="N296" s="75">
        <v>2800.09</v>
      </c>
      <c r="O296" s="76">
        <v>8.7678409338322208E-4</v>
      </c>
      <c r="P296" s="13"/>
      <c r="Q296" s="91"/>
      <c r="R296" s="104"/>
      <c r="S296" s="104"/>
      <c r="T296" s="104"/>
      <c r="U296" s="104"/>
      <c r="V296" s="104"/>
      <c r="W296" s="164"/>
      <c r="X296" s="104"/>
      <c r="Y296" s="142"/>
      <c r="Z296" s="172"/>
      <c r="AA296" s="216"/>
      <c r="AB296" s="104"/>
      <c r="AC296" s="104"/>
      <c r="AD296" s="180"/>
      <c r="AE296" s="100"/>
      <c r="AF296" s="100"/>
      <c r="AG296" s="100"/>
      <c r="AH296" s="100"/>
      <c r="AI296" s="13"/>
      <c r="AJ296" s="13"/>
    </row>
    <row r="297" spans="1:36" ht="28.5">
      <c r="A297" s="82"/>
      <c r="B297" s="71" t="s">
        <v>777</v>
      </c>
      <c r="C297" s="72" t="s">
        <v>778</v>
      </c>
      <c r="D297" s="71" t="s">
        <v>18</v>
      </c>
      <c r="E297" s="71" t="s">
        <v>779</v>
      </c>
      <c r="F297" s="73" t="s">
        <v>77</v>
      </c>
      <c r="G297" s="74">
        <v>78.2</v>
      </c>
      <c r="H297" s="75">
        <v>53.16</v>
      </c>
      <c r="I297" s="75">
        <v>38.159999999999997</v>
      </c>
      <c r="J297" s="75">
        <v>26.06</v>
      </c>
      <c r="K297" s="75">
        <v>64.22</v>
      </c>
      <c r="L297" s="75">
        <v>2984.1120000000001</v>
      </c>
      <c r="M297" s="75">
        <v>2037.8879999999999</v>
      </c>
      <c r="N297" s="75">
        <v>5022</v>
      </c>
      <c r="O297" s="76">
        <v>1.5725243534924025E-3</v>
      </c>
      <c r="P297" s="13"/>
      <c r="Q297" s="91"/>
      <c r="R297" s="104"/>
      <c r="S297" s="104"/>
      <c r="T297" s="104"/>
      <c r="U297" s="104"/>
      <c r="V297" s="104"/>
      <c r="W297" s="164"/>
      <c r="X297" s="104"/>
      <c r="Y297" s="142"/>
      <c r="Z297" s="172"/>
      <c r="AA297" s="216"/>
      <c r="AB297" s="104"/>
      <c r="AC297" s="104"/>
      <c r="AD297" s="180"/>
      <c r="AE297" s="100"/>
      <c r="AF297" s="100"/>
      <c r="AG297" s="100"/>
      <c r="AH297" s="100"/>
      <c r="AI297" s="13"/>
      <c r="AJ297" s="13"/>
    </row>
    <row r="298" spans="1:36" ht="28.5">
      <c r="A298" s="82"/>
      <c r="B298" s="71" t="s">
        <v>780</v>
      </c>
      <c r="C298" s="72" t="s">
        <v>781</v>
      </c>
      <c r="D298" s="71" t="s">
        <v>18</v>
      </c>
      <c r="E298" s="71" t="s">
        <v>782</v>
      </c>
      <c r="F298" s="73" t="s">
        <v>77</v>
      </c>
      <c r="G298" s="74">
        <v>13.9</v>
      </c>
      <c r="H298" s="75">
        <v>86.52</v>
      </c>
      <c r="I298" s="75">
        <v>57.24</v>
      </c>
      <c r="J298" s="75">
        <v>47.28</v>
      </c>
      <c r="K298" s="75">
        <v>104.52</v>
      </c>
      <c r="L298" s="75">
        <v>795.63599999999997</v>
      </c>
      <c r="M298" s="75">
        <v>657.18399999999997</v>
      </c>
      <c r="N298" s="75">
        <v>1452.82</v>
      </c>
      <c r="O298" s="76">
        <v>4.5491732999618321E-4</v>
      </c>
      <c r="P298" s="13"/>
      <c r="Q298" s="91"/>
      <c r="R298" s="104"/>
      <c r="S298" s="104"/>
      <c r="T298" s="104"/>
      <c r="U298" s="104"/>
      <c r="V298" s="104"/>
      <c r="W298" s="164"/>
      <c r="X298" s="104"/>
      <c r="Y298" s="142"/>
      <c r="Z298" s="172"/>
      <c r="AA298" s="216"/>
      <c r="AB298" s="104"/>
      <c r="AC298" s="104"/>
      <c r="AD298" s="180"/>
      <c r="AE298" s="100"/>
      <c r="AF298" s="100"/>
      <c r="AG298" s="100"/>
      <c r="AH298" s="100"/>
      <c r="AI298" s="13"/>
      <c r="AJ298" s="13"/>
    </row>
    <row r="299" spans="1:36">
      <c r="A299" s="82"/>
      <c r="B299" s="71" t="s">
        <v>783</v>
      </c>
      <c r="C299" s="72" t="s">
        <v>784</v>
      </c>
      <c r="D299" s="71" t="s">
        <v>18</v>
      </c>
      <c r="E299" s="71" t="s">
        <v>785</v>
      </c>
      <c r="F299" s="73" t="s">
        <v>77</v>
      </c>
      <c r="G299" s="74">
        <v>86.8</v>
      </c>
      <c r="H299" s="75">
        <v>49.31</v>
      </c>
      <c r="I299" s="75">
        <v>31.8</v>
      </c>
      <c r="J299" s="75">
        <v>27.77</v>
      </c>
      <c r="K299" s="75">
        <v>59.57</v>
      </c>
      <c r="L299" s="75">
        <v>2760.24</v>
      </c>
      <c r="M299" s="75">
        <v>2410.4299999999998</v>
      </c>
      <c r="N299" s="75">
        <v>5170.67</v>
      </c>
      <c r="O299" s="76">
        <v>1.6190769611454721E-3</v>
      </c>
      <c r="P299" s="13"/>
      <c r="Q299" s="91"/>
      <c r="R299" s="104"/>
      <c r="S299" s="104"/>
      <c r="T299" s="104"/>
      <c r="U299" s="104"/>
      <c r="V299" s="104"/>
      <c r="W299" s="164"/>
      <c r="X299" s="104"/>
      <c r="Y299" s="142"/>
      <c r="Z299" s="172"/>
      <c r="AA299" s="216"/>
      <c r="AB299" s="104"/>
      <c r="AC299" s="104"/>
      <c r="AD299" s="180"/>
      <c r="AE299" s="100"/>
      <c r="AF299" s="100"/>
      <c r="AG299" s="100"/>
      <c r="AH299" s="100"/>
      <c r="AI299" s="13"/>
      <c r="AJ299" s="13"/>
    </row>
    <row r="300" spans="1:36" ht="28.5">
      <c r="A300" s="82"/>
      <c r="B300" s="71" t="s">
        <v>786</v>
      </c>
      <c r="C300" s="72" t="s">
        <v>787</v>
      </c>
      <c r="D300" s="71" t="s">
        <v>18</v>
      </c>
      <c r="E300" s="71" t="s">
        <v>788</v>
      </c>
      <c r="F300" s="73" t="s">
        <v>77</v>
      </c>
      <c r="G300" s="74">
        <v>34.200000000000003</v>
      </c>
      <c r="H300" s="75">
        <v>38.25</v>
      </c>
      <c r="I300" s="75">
        <v>31.8</v>
      </c>
      <c r="J300" s="75">
        <v>14.4</v>
      </c>
      <c r="K300" s="75">
        <v>46.2</v>
      </c>
      <c r="L300" s="75">
        <v>1087.56</v>
      </c>
      <c r="M300" s="75">
        <v>492.48</v>
      </c>
      <c r="N300" s="75">
        <v>1580.04</v>
      </c>
      <c r="O300" s="76">
        <v>4.9475336110954516E-4</v>
      </c>
      <c r="P300" s="13"/>
      <c r="Q300" s="91"/>
      <c r="R300" s="104"/>
      <c r="S300" s="104"/>
      <c r="T300" s="104"/>
      <c r="U300" s="104"/>
      <c r="V300" s="104"/>
      <c r="W300" s="164"/>
      <c r="X300" s="104"/>
      <c r="Y300" s="142"/>
      <c r="Z300" s="172"/>
      <c r="AA300" s="216"/>
      <c r="AB300" s="104"/>
      <c r="AC300" s="104"/>
      <c r="AD300" s="180"/>
      <c r="AE300" s="100"/>
      <c r="AF300" s="100"/>
      <c r="AG300" s="100"/>
      <c r="AH300" s="100"/>
      <c r="AI300" s="13"/>
      <c r="AJ300" s="13"/>
    </row>
    <row r="301" spans="1:36" ht="28.5">
      <c r="A301" s="83"/>
      <c r="B301" s="71" t="s">
        <v>789</v>
      </c>
      <c r="C301" s="72" t="s">
        <v>584</v>
      </c>
      <c r="D301" s="71" t="s">
        <v>18</v>
      </c>
      <c r="E301" s="71" t="s">
        <v>585</v>
      </c>
      <c r="F301" s="73" t="s">
        <v>77</v>
      </c>
      <c r="G301" s="74">
        <v>1.5</v>
      </c>
      <c r="H301" s="75">
        <v>45.01</v>
      </c>
      <c r="I301" s="75">
        <v>31.8</v>
      </c>
      <c r="J301" s="75">
        <v>22.57</v>
      </c>
      <c r="K301" s="75">
        <v>54.37</v>
      </c>
      <c r="L301" s="75">
        <v>47.7</v>
      </c>
      <c r="M301" s="75">
        <v>33.85</v>
      </c>
      <c r="N301" s="75">
        <v>81.55</v>
      </c>
      <c r="O301" s="76">
        <v>2.5535515935345565E-5</v>
      </c>
      <c r="P301" s="13"/>
      <c r="Q301" s="91"/>
      <c r="R301" s="103"/>
      <c r="S301" s="103"/>
      <c r="T301" s="103"/>
      <c r="U301" s="103"/>
      <c r="V301" s="103"/>
      <c r="W301" s="163"/>
      <c r="X301" s="103"/>
      <c r="Y301" s="141"/>
      <c r="Z301" s="171"/>
      <c r="AA301" s="215"/>
      <c r="AB301" s="103"/>
      <c r="AC301" s="103"/>
      <c r="AD301" s="179"/>
      <c r="AE301" s="97"/>
      <c r="AF301" s="97"/>
      <c r="AG301" s="97"/>
      <c r="AH301" s="97"/>
      <c r="AI301" s="13"/>
      <c r="AJ301" s="13"/>
    </row>
    <row r="302" spans="1:36">
      <c r="A302" s="83"/>
      <c r="B302" s="71" t="s">
        <v>790</v>
      </c>
      <c r="C302" s="72" t="s">
        <v>791</v>
      </c>
      <c r="D302" s="71" t="s">
        <v>23</v>
      </c>
      <c r="E302" s="71" t="s">
        <v>792</v>
      </c>
      <c r="F302" s="73" t="s">
        <v>359</v>
      </c>
      <c r="G302" s="74">
        <v>13</v>
      </c>
      <c r="H302" s="75">
        <v>22.02</v>
      </c>
      <c r="I302" s="75">
        <v>9.08</v>
      </c>
      <c r="J302" s="75">
        <v>17.52</v>
      </c>
      <c r="K302" s="75">
        <v>26.6</v>
      </c>
      <c r="L302" s="75">
        <v>118.04</v>
      </c>
      <c r="M302" s="75">
        <v>227.76</v>
      </c>
      <c r="N302" s="75">
        <v>345.8</v>
      </c>
      <c r="O302" s="76">
        <v>1.0827935512498462E-4</v>
      </c>
      <c r="P302" s="13"/>
      <c r="Q302" s="91"/>
      <c r="R302" s="103"/>
      <c r="S302" s="103"/>
      <c r="T302" s="103"/>
      <c r="U302" s="103"/>
      <c r="V302" s="103"/>
      <c r="W302" s="163"/>
      <c r="X302" s="103"/>
      <c r="Y302" s="141"/>
      <c r="Z302" s="171"/>
      <c r="AA302" s="215"/>
      <c r="AB302" s="103"/>
      <c r="AC302" s="103"/>
      <c r="AD302" s="179"/>
      <c r="AE302" s="97"/>
      <c r="AF302" s="97"/>
      <c r="AG302" s="97"/>
      <c r="AH302" s="97"/>
      <c r="AI302" s="13"/>
      <c r="AJ302" s="13"/>
    </row>
    <row r="303" spans="1:36" ht="28.5">
      <c r="A303" s="83"/>
      <c r="B303" s="71" t="s">
        <v>793</v>
      </c>
      <c r="C303" s="72" t="s">
        <v>611</v>
      </c>
      <c r="D303" s="71" t="s">
        <v>36</v>
      </c>
      <c r="E303" s="71" t="s">
        <v>612</v>
      </c>
      <c r="F303" s="73" t="s">
        <v>38</v>
      </c>
      <c r="G303" s="74">
        <v>27</v>
      </c>
      <c r="H303" s="75">
        <v>7.07</v>
      </c>
      <c r="I303" s="75">
        <v>4.4000000000000004</v>
      </c>
      <c r="J303" s="75">
        <v>4.1399999999999997</v>
      </c>
      <c r="K303" s="75">
        <v>8.5399999999999991</v>
      </c>
      <c r="L303" s="75">
        <v>118.8</v>
      </c>
      <c r="M303" s="75">
        <v>111.78</v>
      </c>
      <c r="N303" s="75">
        <v>230.58</v>
      </c>
      <c r="O303" s="76">
        <v>7.220084934852213E-5</v>
      </c>
      <c r="P303" s="13"/>
      <c r="Q303" s="91"/>
      <c r="R303" s="103"/>
      <c r="S303" s="103"/>
      <c r="T303" s="103"/>
      <c r="U303" s="103"/>
      <c r="V303" s="103"/>
      <c r="W303" s="163"/>
      <c r="X303" s="103"/>
      <c r="Y303" s="141"/>
      <c r="Z303" s="171"/>
      <c r="AA303" s="215"/>
      <c r="AB303" s="103"/>
      <c r="AC303" s="103"/>
      <c r="AD303" s="179"/>
      <c r="AE303" s="97"/>
      <c r="AF303" s="97"/>
      <c r="AG303" s="97"/>
      <c r="AH303" s="97"/>
      <c r="AI303" s="13"/>
      <c r="AJ303" s="13"/>
    </row>
    <row r="304" spans="1:36" ht="28.5">
      <c r="A304" s="83"/>
      <c r="B304" s="71" t="s">
        <v>794</v>
      </c>
      <c r="C304" s="72" t="s">
        <v>795</v>
      </c>
      <c r="D304" s="71" t="s">
        <v>36</v>
      </c>
      <c r="E304" s="71" t="s">
        <v>796</v>
      </c>
      <c r="F304" s="73" t="s">
        <v>38</v>
      </c>
      <c r="G304" s="74">
        <v>27</v>
      </c>
      <c r="H304" s="75">
        <v>10.74</v>
      </c>
      <c r="I304" s="75">
        <v>5.0999999999999996</v>
      </c>
      <c r="J304" s="75">
        <v>7.87</v>
      </c>
      <c r="K304" s="75">
        <v>12.97</v>
      </c>
      <c r="L304" s="75">
        <v>137.69999999999999</v>
      </c>
      <c r="M304" s="75">
        <v>212.49</v>
      </c>
      <c r="N304" s="75">
        <v>350.19</v>
      </c>
      <c r="O304" s="76">
        <v>1.0965398314406699E-4</v>
      </c>
      <c r="P304" s="13"/>
      <c r="Q304" s="91"/>
      <c r="R304" s="103"/>
      <c r="S304" s="103"/>
      <c r="T304" s="103"/>
      <c r="U304" s="103"/>
      <c r="V304" s="103"/>
      <c r="W304" s="163"/>
      <c r="X304" s="103"/>
      <c r="Y304" s="141"/>
      <c r="Z304" s="171"/>
      <c r="AA304" s="215"/>
      <c r="AB304" s="103"/>
      <c r="AC304" s="103"/>
      <c r="AD304" s="179"/>
      <c r="AE304" s="97"/>
      <c r="AF304" s="97"/>
      <c r="AG304" s="97"/>
      <c r="AH304" s="97"/>
      <c r="AI304" s="13"/>
      <c r="AJ304" s="13"/>
    </row>
    <row r="305" spans="1:36" ht="28.5">
      <c r="A305" s="83"/>
      <c r="B305" s="71" t="s">
        <v>797</v>
      </c>
      <c r="C305" s="72" t="s">
        <v>798</v>
      </c>
      <c r="D305" s="71" t="s">
        <v>36</v>
      </c>
      <c r="E305" s="71" t="s">
        <v>799</v>
      </c>
      <c r="F305" s="73" t="s">
        <v>38</v>
      </c>
      <c r="G305" s="74">
        <v>27</v>
      </c>
      <c r="H305" s="75">
        <v>13.28</v>
      </c>
      <c r="I305" s="75">
        <v>4.72</v>
      </c>
      <c r="J305" s="75">
        <v>11.32</v>
      </c>
      <c r="K305" s="75">
        <v>16.04</v>
      </c>
      <c r="L305" s="75">
        <v>127.44</v>
      </c>
      <c r="M305" s="75">
        <v>305.64</v>
      </c>
      <c r="N305" s="75">
        <v>433.08</v>
      </c>
      <c r="O305" s="76">
        <v>1.3560908940869965E-4</v>
      </c>
      <c r="P305" s="13"/>
      <c r="Q305" s="91"/>
      <c r="R305" s="103"/>
      <c r="S305" s="103"/>
      <c r="T305" s="103"/>
      <c r="U305" s="103"/>
      <c r="V305" s="103"/>
      <c r="W305" s="163"/>
      <c r="X305" s="103"/>
      <c r="Y305" s="141"/>
      <c r="Z305" s="171"/>
      <c r="AA305" s="215"/>
      <c r="AB305" s="103"/>
      <c r="AC305" s="103"/>
      <c r="AD305" s="179"/>
      <c r="AE305" s="97"/>
      <c r="AF305" s="97"/>
      <c r="AG305" s="97"/>
      <c r="AH305" s="97"/>
      <c r="AI305" s="13"/>
      <c r="AJ305" s="13"/>
    </row>
    <row r="306" spans="1:36" ht="28.5">
      <c r="A306" s="83"/>
      <c r="B306" s="71" t="s">
        <v>800</v>
      </c>
      <c r="C306" s="72" t="s">
        <v>801</v>
      </c>
      <c r="D306" s="71" t="s">
        <v>36</v>
      </c>
      <c r="E306" s="71" t="s">
        <v>802</v>
      </c>
      <c r="F306" s="73" t="s">
        <v>38</v>
      </c>
      <c r="G306" s="74">
        <v>54</v>
      </c>
      <c r="H306" s="75">
        <v>8.5299999999999994</v>
      </c>
      <c r="I306" s="75">
        <v>6.34</v>
      </c>
      <c r="J306" s="75">
        <v>3.96</v>
      </c>
      <c r="K306" s="75">
        <v>10.3</v>
      </c>
      <c r="L306" s="75">
        <v>342.36</v>
      </c>
      <c r="M306" s="75">
        <v>213.84</v>
      </c>
      <c r="N306" s="75">
        <v>556.20000000000005</v>
      </c>
      <c r="O306" s="76">
        <v>1.7416129936528759E-4</v>
      </c>
      <c r="P306" s="13"/>
      <c r="Q306" s="91"/>
      <c r="R306" s="103"/>
      <c r="S306" s="103"/>
      <c r="T306" s="103"/>
      <c r="U306" s="103"/>
      <c r="V306" s="103"/>
      <c r="W306" s="163"/>
      <c r="X306" s="103"/>
      <c r="Y306" s="141"/>
      <c r="Z306" s="171"/>
      <c r="AA306" s="215"/>
      <c r="AB306" s="103"/>
      <c r="AC306" s="103"/>
      <c r="AD306" s="179"/>
      <c r="AE306" s="97"/>
      <c r="AF306" s="97"/>
      <c r="AG306" s="97"/>
      <c r="AH306" s="97"/>
      <c r="AI306" s="13"/>
      <c r="AJ306" s="13"/>
    </row>
    <row r="307" spans="1:36" ht="28.5">
      <c r="A307" s="83"/>
      <c r="B307" s="71" t="s">
        <v>803</v>
      </c>
      <c r="C307" s="72" t="s">
        <v>635</v>
      </c>
      <c r="D307" s="71" t="s">
        <v>36</v>
      </c>
      <c r="E307" s="71" t="s">
        <v>636</v>
      </c>
      <c r="F307" s="73" t="s">
        <v>77</v>
      </c>
      <c r="G307" s="74">
        <v>162</v>
      </c>
      <c r="H307" s="75">
        <v>23.71</v>
      </c>
      <c r="I307" s="75">
        <v>17.760000000000002</v>
      </c>
      <c r="J307" s="75">
        <v>10.88</v>
      </c>
      <c r="K307" s="75">
        <v>28.64</v>
      </c>
      <c r="L307" s="75">
        <v>2877.12</v>
      </c>
      <c r="M307" s="75">
        <v>1762.56</v>
      </c>
      <c r="N307" s="75">
        <v>4639.68</v>
      </c>
      <c r="O307" s="76">
        <v>1.4528095962587874E-3</v>
      </c>
      <c r="P307" s="13"/>
      <c r="Q307" s="91"/>
      <c r="R307" s="103"/>
      <c r="S307" s="103"/>
      <c r="T307" s="103"/>
      <c r="U307" s="103"/>
      <c r="V307" s="103"/>
      <c r="W307" s="163"/>
      <c r="X307" s="103"/>
      <c r="Y307" s="141"/>
      <c r="Z307" s="171"/>
      <c r="AA307" s="215"/>
      <c r="AB307" s="103"/>
      <c r="AC307" s="103"/>
      <c r="AD307" s="179"/>
      <c r="AE307" s="97"/>
      <c r="AF307" s="97"/>
      <c r="AG307" s="97"/>
      <c r="AH307" s="97"/>
      <c r="AI307" s="13"/>
      <c r="AJ307" s="13"/>
    </row>
    <row r="308" spans="1:36">
      <c r="A308" s="83"/>
      <c r="B308" s="71" t="s">
        <v>804</v>
      </c>
      <c r="C308" s="72" t="s">
        <v>805</v>
      </c>
      <c r="D308" s="71" t="s">
        <v>23</v>
      </c>
      <c r="E308" s="71" t="s">
        <v>806</v>
      </c>
      <c r="F308" s="73" t="s">
        <v>359</v>
      </c>
      <c r="G308" s="74">
        <v>1</v>
      </c>
      <c r="H308" s="75">
        <v>4561.83</v>
      </c>
      <c r="I308" s="75">
        <v>2421.34</v>
      </c>
      <c r="J308" s="75">
        <v>3089.8</v>
      </c>
      <c r="K308" s="75">
        <v>5511.14</v>
      </c>
      <c r="L308" s="75">
        <v>2421.34</v>
      </c>
      <c r="M308" s="75">
        <v>3089.8</v>
      </c>
      <c r="N308" s="75">
        <v>5511.14</v>
      </c>
      <c r="O308" s="76">
        <v>1.7256873487666506E-3</v>
      </c>
      <c r="P308" s="13"/>
      <c r="Q308" s="91"/>
      <c r="R308" s="103"/>
      <c r="S308" s="103"/>
      <c r="T308" s="103"/>
      <c r="U308" s="103"/>
      <c r="V308" s="103"/>
      <c r="W308" s="163"/>
      <c r="X308" s="103"/>
      <c r="Y308" s="141"/>
      <c r="Z308" s="171"/>
      <c r="AA308" s="215"/>
      <c r="AB308" s="103"/>
      <c r="AC308" s="103"/>
      <c r="AD308" s="179"/>
      <c r="AE308" s="97"/>
      <c r="AF308" s="97"/>
      <c r="AG308" s="97"/>
      <c r="AH308" s="97"/>
      <c r="AI308" s="13"/>
      <c r="AJ308" s="13"/>
    </row>
    <row r="309" spans="1:36" ht="28.5">
      <c r="A309" s="83"/>
      <c r="B309" s="71" t="s">
        <v>807</v>
      </c>
      <c r="C309" s="72" t="s">
        <v>808</v>
      </c>
      <c r="D309" s="71" t="s">
        <v>36</v>
      </c>
      <c r="E309" s="71" t="s">
        <v>809</v>
      </c>
      <c r="F309" s="73" t="s">
        <v>51</v>
      </c>
      <c r="G309" s="74">
        <v>0.1</v>
      </c>
      <c r="H309" s="75">
        <v>429.79</v>
      </c>
      <c r="I309" s="75">
        <v>77.81</v>
      </c>
      <c r="J309" s="75">
        <v>441.41</v>
      </c>
      <c r="K309" s="75">
        <v>519.22</v>
      </c>
      <c r="L309" s="75">
        <v>7.7809999999999997</v>
      </c>
      <c r="M309" s="75">
        <v>44.139000000000003</v>
      </c>
      <c r="N309" s="75">
        <v>51.92</v>
      </c>
      <c r="O309" s="76">
        <v>1.6257559624318108E-5</v>
      </c>
      <c r="P309" s="13"/>
      <c r="Q309" s="91"/>
      <c r="R309" s="103"/>
      <c r="S309" s="103"/>
      <c r="T309" s="103"/>
      <c r="U309" s="103"/>
      <c r="V309" s="103"/>
      <c r="W309" s="163"/>
      <c r="X309" s="103"/>
      <c r="Y309" s="141"/>
      <c r="Z309" s="171"/>
      <c r="AA309" s="215"/>
      <c r="AB309" s="103"/>
      <c r="AC309" s="103"/>
      <c r="AD309" s="179"/>
      <c r="AE309" s="97"/>
      <c r="AF309" s="97"/>
      <c r="AG309" s="97"/>
      <c r="AH309" s="97"/>
      <c r="AI309" s="13"/>
      <c r="AJ309" s="13"/>
    </row>
    <row r="310" spans="1:36">
      <c r="A310" s="83"/>
      <c r="B310" s="64" t="s">
        <v>810</v>
      </c>
      <c r="C310" s="64"/>
      <c r="D310" s="64"/>
      <c r="E310" s="64" t="s">
        <v>811</v>
      </c>
      <c r="F310" s="64"/>
      <c r="G310" s="65"/>
      <c r="H310" s="66"/>
      <c r="I310" s="64"/>
      <c r="J310" s="64"/>
      <c r="K310" s="64"/>
      <c r="L310" s="64"/>
      <c r="M310" s="64"/>
      <c r="N310" s="67">
        <v>81327.42</v>
      </c>
      <c r="O310" s="68">
        <v>2.5465820102888309E-2</v>
      </c>
      <c r="P310" s="13"/>
      <c r="Q310" s="91"/>
      <c r="R310" s="103"/>
      <c r="S310" s="103"/>
      <c r="T310" s="103"/>
      <c r="U310" s="103"/>
      <c r="V310" s="103"/>
      <c r="W310" s="163"/>
      <c r="X310" s="103"/>
      <c r="Y310" s="141"/>
      <c r="Z310" s="171"/>
      <c r="AA310" s="215"/>
      <c r="AB310" s="103"/>
      <c r="AC310" s="103"/>
      <c r="AD310" s="179"/>
      <c r="AE310" s="97"/>
      <c r="AF310" s="97"/>
      <c r="AG310" s="97"/>
      <c r="AH310" s="97"/>
      <c r="AI310" s="13"/>
      <c r="AJ310" s="13"/>
    </row>
    <row r="311" spans="1:36" ht="28.5">
      <c r="A311" s="83"/>
      <c r="B311" s="71" t="s">
        <v>812</v>
      </c>
      <c r="C311" s="72" t="s">
        <v>813</v>
      </c>
      <c r="D311" s="71" t="s">
        <v>23</v>
      </c>
      <c r="E311" s="71" t="s">
        <v>814</v>
      </c>
      <c r="F311" s="73" t="s">
        <v>359</v>
      </c>
      <c r="G311" s="74">
        <v>2</v>
      </c>
      <c r="H311" s="75">
        <v>542.63</v>
      </c>
      <c r="I311" s="75">
        <v>180.78</v>
      </c>
      <c r="J311" s="75">
        <v>474.77</v>
      </c>
      <c r="K311" s="75">
        <v>655.55</v>
      </c>
      <c r="L311" s="75">
        <v>361.56</v>
      </c>
      <c r="M311" s="75">
        <v>949.54</v>
      </c>
      <c r="N311" s="75">
        <v>1311.1</v>
      </c>
      <c r="O311" s="76">
        <v>4.1054095576740124E-4</v>
      </c>
      <c r="P311" s="13"/>
      <c r="Q311" s="91"/>
      <c r="R311" s="103"/>
      <c r="S311" s="103"/>
      <c r="T311" s="103"/>
      <c r="U311" s="103"/>
      <c r="V311" s="103"/>
      <c r="W311" s="163"/>
      <c r="X311" s="103"/>
      <c r="Y311" s="141"/>
      <c r="Z311" s="171"/>
      <c r="AA311" s="215"/>
      <c r="AB311" s="103"/>
      <c r="AC311" s="103"/>
      <c r="AD311" s="179"/>
      <c r="AE311" s="97"/>
      <c r="AF311" s="97"/>
      <c r="AG311" s="97"/>
      <c r="AH311" s="97"/>
      <c r="AI311" s="13"/>
      <c r="AJ311" s="13"/>
    </row>
    <row r="312" spans="1:36" ht="28.5">
      <c r="A312" s="83"/>
      <c r="B312" s="71" t="s">
        <v>815</v>
      </c>
      <c r="C312" s="72" t="s">
        <v>816</v>
      </c>
      <c r="D312" s="71" t="s">
        <v>36</v>
      </c>
      <c r="E312" s="71" t="s">
        <v>817</v>
      </c>
      <c r="F312" s="73" t="s">
        <v>38</v>
      </c>
      <c r="G312" s="74">
        <v>7</v>
      </c>
      <c r="H312" s="75">
        <v>2512.29</v>
      </c>
      <c r="I312" s="75">
        <v>788.65</v>
      </c>
      <c r="J312" s="75">
        <v>2246.44</v>
      </c>
      <c r="K312" s="75">
        <v>3035.09</v>
      </c>
      <c r="L312" s="75">
        <v>5520.55</v>
      </c>
      <c r="M312" s="75">
        <v>15725.08</v>
      </c>
      <c r="N312" s="75">
        <v>21245.63</v>
      </c>
      <c r="O312" s="76">
        <v>6.6525827519491815E-3</v>
      </c>
      <c r="P312" s="13"/>
      <c r="Q312" s="91"/>
      <c r="R312" s="103"/>
      <c r="S312" s="103"/>
      <c r="T312" s="103"/>
      <c r="U312" s="103"/>
      <c r="V312" s="103"/>
      <c r="W312" s="163"/>
      <c r="X312" s="103"/>
      <c r="Y312" s="141"/>
      <c r="Z312" s="171"/>
      <c r="AA312" s="215"/>
      <c r="AB312" s="103"/>
      <c r="AC312" s="103"/>
      <c r="AD312" s="179"/>
      <c r="AE312" s="97"/>
      <c r="AF312" s="97"/>
      <c r="AG312" s="97"/>
      <c r="AH312" s="97"/>
      <c r="AI312" s="13"/>
      <c r="AJ312" s="13"/>
    </row>
    <row r="313" spans="1:36" ht="28.5">
      <c r="A313" s="83"/>
      <c r="B313" s="71" t="s">
        <v>818</v>
      </c>
      <c r="C313" s="72" t="s">
        <v>722</v>
      </c>
      <c r="D313" s="71" t="s">
        <v>36</v>
      </c>
      <c r="E313" s="71" t="s">
        <v>723</v>
      </c>
      <c r="F313" s="73" t="s">
        <v>38</v>
      </c>
      <c r="G313" s="74">
        <v>2</v>
      </c>
      <c r="H313" s="75">
        <v>66.67</v>
      </c>
      <c r="I313" s="75">
        <v>6.66</v>
      </c>
      <c r="J313" s="75">
        <v>73.88</v>
      </c>
      <c r="K313" s="75">
        <v>80.540000000000006</v>
      </c>
      <c r="L313" s="75">
        <v>13.32</v>
      </c>
      <c r="M313" s="75">
        <v>147.76</v>
      </c>
      <c r="N313" s="75">
        <v>161.08000000000001</v>
      </c>
      <c r="O313" s="76">
        <v>5.0438515105646397E-5</v>
      </c>
      <c r="P313" s="13"/>
      <c r="Q313" s="91"/>
      <c r="R313" s="103"/>
      <c r="S313" s="103"/>
      <c r="T313" s="103"/>
      <c r="U313" s="103"/>
      <c r="V313" s="103"/>
      <c r="W313" s="163"/>
      <c r="X313" s="103"/>
      <c r="Y313" s="141"/>
      <c r="Z313" s="171"/>
      <c r="AA313" s="215"/>
      <c r="AB313" s="103"/>
      <c r="AC313" s="103"/>
      <c r="AD313" s="179"/>
      <c r="AE313" s="97"/>
      <c r="AF313" s="97"/>
      <c r="AG313" s="97"/>
      <c r="AH313" s="97"/>
      <c r="AI313" s="13"/>
      <c r="AJ313" s="13"/>
    </row>
    <row r="314" spans="1:36" ht="28.5">
      <c r="A314" s="83"/>
      <c r="B314" s="71" t="s">
        <v>819</v>
      </c>
      <c r="C314" s="72" t="s">
        <v>725</v>
      </c>
      <c r="D314" s="71" t="s">
        <v>36</v>
      </c>
      <c r="E314" s="71" t="s">
        <v>726</v>
      </c>
      <c r="F314" s="73" t="s">
        <v>38</v>
      </c>
      <c r="G314" s="74">
        <v>69</v>
      </c>
      <c r="H314" s="75">
        <v>42.6</v>
      </c>
      <c r="I314" s="75">
        <v>10.14</v>
      </c>
      <c r="J314" s="75">
        <v>41.32</v>
      </c>
      <c r="K314" s="75">
        <v>51.46</v>
      </c>
      <c r="L314" s="75">
        <v>699.66</v>
      </c>
      <c r="M314" s="75">
        <v>2851.08</v>
      </c>
      <c r="N314" s="75">
        <v>3550.74</v>
      </c>
      <c r="O314" s="76">
        <v>1.1118329595618504E-3</v>
      </c>
      <c r="P314" s="13"/>
      <c r="Q314" s="91"/>
      <c r="R314" s="103"/>
      <c r="S314" s="103"/>
      <c r="T314" s="103"/>
      <c r="U314" s="103"/>
      <c r="V314" s="103"/>
      <c r="W314" s="163"/>
      <c r="X314" s="103"/>
      <c r="Y314" s="141"/>
      <c r="Z314" s="171"/>
      <c r="AA314" s="215"/>
      <c r="AB314" s="103"/>
      <c r="AC314" s="103"/>
      <c r="AD314" s="179"/>
      <c r="AE314" s="97"/>
      <c r="AF314" s="97"/>
      <c r="AG314" s="97"/>
      <c r="AH314" s="97"/>
      <c r="AI314" s="13"/>
      <c r="AJ314" s="13"/>
    </row>
    <row r="315" spans="1:36" ht="28.5">
      <c r="A315" s="83"/>
      <c r="B315" s="71" t="s">
        <v>820</v>
      </c>
      <c r="C315" s="72" t="s">
        <v>731</v>
      </c>
      <c r="D315" s="71" t="s">
        <v>36</v>
      </c>
      <c r="E315" s="71" t="s">
        <v>732</v>
      </c>
      <c r="F315" s="73" t="s">
        <v>38</v>
      </c>
      <c r="G315" s="74">
        <v>5</v>
      </c>
      <c r="H315" s="75">
        <v>27.27</v>
      </c>
      <c r="I315" s="75">
        <v>8.98</v>
      </c>
      <c r="J315" s="75">
        <v>23.96</v>
      </c>
      <c r="K315" s="75">
        <v>32.94</v>
      </c>
      <c r="L315" s="75">
        <v>44.9</v>
      </c>
      <c r="M315" s="75">
        <v>119.8</v>
      </c>
      <c r="N315" s="75">
        <v>164.7</v>
      </c>
      <c r="O315" s="76">
        <v>5.1572035248944382E-5</v>
      </c>
      <c r="P315" s="13"/>
      <c r="Q315" s="91"/>
      <c r="R315" s="103"/>
      <c r="S315" s="103"/>
      <c r="T315" s="103"/>
      <c r="U315" s="103"/>
      <c r="V315" s="103"/>
      <c r="W315" s="163"/>
      <c r="X315" s="103"/>
      <c r="Y315" s="141"/>
      <c r="Z315" s="171"/>
      <c r="AA315" s="215"/>
      <c r="AB315" s="103"/>
      <c r="AC315" s="103"/>
      <c r="AD315" s="179"/>
      <c r="AE315" s="97"/>
      <c r="AF315" s="97"/>
      <c r="AG315" s="97"/>
      <c r="AH315" s="97"/>
      <c r="AI315" s="13"/>
      <c r="AJ315" s="13"/>
    </row>
    <row r="316" spans="1:36" ht="28.5">
      <c r="A316" s="83"/>
      <c r="B316" s="71" t="s">
        <v>821</v>
      </c>
      <c r="C316" s="72" t="s">
        <v>751</v>
      </c>
      <c r="D316" s="71" t="s">
        <v>36</v>
      </c>
      <c r="E316" s="71" t="s">
        <v>752</v>
      </c>
      <c r="F316" s="73" t="s">
        <v>38</v>
      </c>
      <c r="G316" s="74">
        <v>7</v>
      </c>
      <c r="H316" s="75">
        <v>49.59</v>
      </c>
      <c r="I316" s="75">
        <v>11.98</v>
      </c>
      <c r="J316" s="75">
        <v>47.92</v>
      </c>
      <c r="K316" s="75">
        <v>59.9</v>
      </c>
      <c r="L316" s="75">
        <v>83.86</v>
      </c>
      <c r="M316" s="75">
        <v>335.44</v>
      </c>
      <c r="N316" s="75">
        <v>419.3</v>
      </c>
      <c r="O316" s="76">
        <v>1.3129419781349351E-4</v>
      </c>
      <c r="P316" s="13"/>
      <c r="Q316" s="91"/>
      <c r="R316" s="103"/>
      <c r="S316" s="103"/>
      <c r="T316" s="103"/>
      <c r="U316" s="103"/>
      <c r="V316" s="103"/>
      <c r="W316" s="163"/>
      <c r="X316" s="103"/>
      <c r="Y316" s="141"/>
      <c r="Z316" s="171"/>
      <c r="AA316" s="215"/>
      <c r="AB316" s="103"/>
      <c r="AC316" s="103"/>
      <c r="AD316" s="179"/>
      <c r="AE316" s="97"/>
      <c r="AF316" s="97"/>
      <c r="AG316" s="97"/>
      <c r="AH316" s="97"/>
      <c r="AI316" s="13"/>
      <c r="AJ316" s="13"/>
    </row>
    <row r="317" spans="1:36" ht="28.5">
      <c r="A317" s="83"/>
      <c r="B317" s="71" t="s">
        <v>822</v>
      </c>
      <c r="C317" s="72" t="s">
        <v>772</v>
      </c>
      <c r="D317" s="71" t="s">
        <v>18</v>
      </c>
      <c r="E317" s="71" t="s">
        <v>773</v>
      </c>
      <c r="F317" s="73" t="s">
        <v>77</v>
      </c>
      <c r="G317" s="74">
        <v>178.6</v>
      </c>
      <c r="H317" s="75">
        <v>111.91</v>
      </c>
      <c r="I317" s="75">
        <v>69.97</v>
      </c>
      <c r="J317" s="75">
        <v>65.22</v>
      </c>
      <c r="K317" s="75">
        <v>135.19</v>
      </c>
      <c r="L317" s="75">
        <v>12496.642</v>
      </c>
      <c r="M317" s="75">
        <v>11648.288</v>
      </c>
      <c r="N317" s="75">
        <v>24144.93</v>
      </c>
      <c r="O317" s="76">
        <v>7.5604321860552196E-3</v>
      </c>
      <c r="P317" s="13"/>
      <c r="Q317" s="91"/>
      <c r="R317" s="103"/>
      <c r="S317" s="103"/>
      <c r="T317" s="103"/>
      <c r="U317" s="103"/>
      <c r="V317" s="103"/>
      <c r="W317" s="163"/>
      <c r="X317" s="103"/>
      <c r="Y317" s="141"/>
      <c r="Z317" s="171"/>
      <c r="AA317" s="215"/>
      <c r="AB317" s="103"/>
      <c r="AC317" s="103"/>
      <c r="AD317" s="179"/>
      <c r="AE317" s="97"/>
      <c r="AF317" s="97"/>
      <c r="AG317" s="97"/>
      <c r="AH317" s="97"/>
      <c r="AI317" s="13"/>
      <c r="AJ317" s="13"/>
    </row>
    <row r="318" spans="1:36">
      <c r="A318" s="83"/>
      <c r="B318" s="71" t="s">
        <v>823</v>
      </c>
      <c r="C318" s="72" t="s">
        <v>824</v>
      </c>
      <c r="D318" s="71" t="s">
        <v>18</v>
      </c>
      <c r="E318" s="71" t="s">
        <v>825</v>
      </c>
      <c r="F318" s="73" t="s">
        <v>77</v>
      </c>
      <c r="G318" s="74">
        <v>148.6</v>
      </c>
      <c r="H318" s="75">
        <v>49.18</v>
      </c>
      <c r="I318" s="75">
        <v>22.36</v>
      </c>
      <c r="J318" s="75">
        <v>37.049999999999997</v>
      </c>
      <c r="K318" s="75">
        <v>59.41</v>
      </c>
      <c r="L318" s="75">
        <v>3322.6959999999999</v>
      </c>
      <c r="M318" s="75">
        <v>5505.6239999999998</v>
      </c>
      <c r="N318" s="75">
        <v>8828.32</v>
      </c>
      <c r="O318" s="76">
        <v>2.7643863401879821E-3</v>
      </c>
      <c r="P318" s="13"/>
      <c r="Q318" s="91"/>
      <c r="R318" s="103"/>
      <c r="S318" s="103"/>
      <c r="T318" s="103"/>
      <c r="U318" s="103"/>
      <c r="V318" s="103"/>
      <c r="W318" s="163"/>
      <c r="X318" s="103"/>
      <c r="Y318" s="141"/>
      <c r="Z318" s="171"/>
      <c r="AA318" s="215"/>
      <c r="AB318" s="103"/>
      <c r="AC318" s="103"/>
      <c r="AD318" s="179"/>
      <c r="AE318" s="97"/>
      <c r="AF318" s="97"/>
      <c r="AG318" s="97"/>
      <c r="AH318" s="97"/>
      <c r="AI318" s="13"/>
      <c r="AJ318" s="13"/>
    </row>
    <row r="319" spans="1:36">
      <c r="A319" s="83"/>
      <c r="B319" s="71" t="s">
        <v>826</v>
      </c>
      <c r="C319" s="72" t="s">
        <v>827</v>
      </c>
      <c r="D319" s="71" t="s">
        <v>18</v>
      </c>
      <c r="E319" s="71" t="s">
        <v>828</v>
      </c>
      <c r="F319" s="73" t="s">
        <v>77</v>
      </c>
      <c r="G319" s="74">
        <v>25.4</v>
      </c>
      <c r="H319" s="75">
        <v>69.77</v>
      </c>
      <c r="I319" s="75">
        <v>22.36</v>
      </c>
      <c r="J319" s="75">
        <v>61.92</v>
      </c>
      <c r="K319" s="75">
        <v>84.28</v>
      </c>
      <c r="L319" s="75">
        <v>567.94399999999996</v>
      </c>
      <c r="M319" s="75">
        <v>1572.7660000000001</v>
      </c>
      <c r="N319" s="75">
        <v>2140.71</v>
      </c>
      <c r="O319" s="76">
        <v>6.703143386628278E-4</v>
      </c>
      <c r="P319" s="13"/>
      <c r="Q319" s="91"/>
      <c r="R319" s="103"/>
      <c r="S319" s="103"/>
      <c r="T319" s="103"/>
      <c r="U319" s="103"/>
      <c r="V319" s="103"/>
      <c r="W319" s="163"/>
      <c r="X319" s="103"/>
      <c r="Y319" s="141"/>
      <c r="Z319" s="171"/>
      <c r="AA319" s="215"/>
      <c r="AB319" s="103"/>
      <c r="AC319" s="103"/>
      <c r="AD319" s="179"/>
      <c r="AE319" s="97"/>
      <c r="AF319" s="97"/>
      <c r="AG319" s="97"/>
      <c r="AH319" s="97"/>
      <c r="AI319" s="13"/>
      <c r="AJ319" s="13"/>
    </row>
    <row r="320" spans="1:36">
      <c r="A320" s="83"/>
      <c r="B320" s="71" t="s">
        <v>829</v>
      </c>
      <c r="C320" s="72" t="s">
        <v>830</v>
      </c>
      <c r="D320" s="71" t="s">
        <v>18</v>
      </c>
      <c r="E320" s="71" t="s">
        <v>831</v>
      </c>
      <c r="F320" s="73" t="s">
        <v>77</v>
      </c>
      <c r="G320" s="74">
        <v>1.3</v>
      </c>
      <c r="H320" s="75">
        <v>105.91</v>
      </c>
      <c r="I320" s="75">
        <v>57.24</v>
      </c>
      <c r="J320" s="75">
        <v>70.7</v>
      </c>
      <c r="K320" s="75">
        <v>127.94</v>
      </c>
      <c r="L320" s="75">
        <v>74.412000000000006</v>
      </c>
      <c r="M320" s="75">
        <v>91.908000000000001</v>
      </c>
      <c r="N320" s="75">
        <v>166.32</v>
      </c>
      <c r="O320" s="76">
        <v>5.2079301169425804E-5</v>
      </c>
      <c r="P320" s="13"/>
      <c r="Q320" s="91"/>
      <c r="R320" s="103"/>
      <c r="S320" s="103"/>
      <c r="T320" s="103"/>
      <c r="U320" s="103"/>
      <c r="V320" s="103"/>
      <c r="W320" s="163"/>
      <c r="X320" s="103"/>
      <c r="Y320" s="141"/>
      <c r="Z320" s="171"/>
      <c r="AA320" s="215"/>
      <c r="AB320" s="103"/>
      <c r="AC320" s="103"/>
      <c r="AD320" s="179"/>
      <c r="AE320" s="97"/>
      <c r="AF320" s="97"/>
      <c r="AG320" s="97"/>
      <c r="AH320" s="97"/>
      <c r="AI320" s="13"/>
      <c r="AJ320" s="13"/>
    </row>
    <row r="321" spans="1:36">
      <c r="A321" s="83"/>
      <c r="B321" s="71" t="s">
        <v>832</v>
      </c>
      <c r="C321" s="72" t="s">
        <v>833</v>
      </c>
      <c r="D321" s="71" t="s">
        <v>70</v>
      </c>
      <c r="E321" s="71" t="s">
        <v>834</v>
      </c>
      <c r="F321" s="73" t="s">
        <v>38</v>
      </c>
      <c r="G321" s="74">
        <v>2</v>
      </c>
      <c r="H321" s="75">
        <v>379.67</v>
      </c>
      <c r="I321" s="75">
        <v>32.72</v>
      </c>
      <c r="J321" s="75">
        <v>425.95</v>
      </c>
      <c r="K321" s="75">
        <v>458.67</v>
      </c>
      <c r="L321" s="75">
        <v>65.44</v>
      </c>
      <c r="M321" s="75">
        <v>851.9</v>
      </c>
      <c r="N321" s="75">
        <v>917.34</v>
      </c>
      <c r="O321" s="76">
        <v>2.8724402437927527E-4</v>
      </c>
      <c r="P321" s="13"/>
      <c r="Q321" s="91"/>
      <c r="R321" s="103"/>
      <c r="S321" s="103"/>
      <c r="T321" s="103"/>
      <c r="U321" s="103"/>
      <c r="V321" s="103"/>
      <c r="W321" s="163"/>
      <c r="X321" s="103"/>
      <c r="Y321" s="141"/>
      <c r="Z321" s="171"/>
      <c r="AA321" s="215"/>
      <c r="AB321" s="103"/>
      <c r="AC321" s="103"/>
      <c r="AD321" s="179"/>
      <c r="AE321" s="97"/>
      <c r="AF321" s="97"/>
      <c r="AG321" s="97"/>
      <c r="AH321" s="97"/>
      <c r="AI321" s="13"/>
      <c r="AJ321" s="13"/>
    </row>
    <row r="322" spans="1:36">
      <c r="A322" s="83"/>
      <c r="B322" s="71" t="s">
        <v>835</v>
      </c>
      <c r="C322" s="72" t="s">
        <v>836</v>
      </c>
      <c r="D322" s="71" t="s">
        <v>70</v>
      </c>
      <c r="E322" s="71" t="s">
        <v>837</v>
      </c>
      <c r="F322" s="73" t="s">
        <v>38</v>
      </c>
      <c r="G322" s="74">
        <v>2</v>
      </c>
      <c r="H322" s="75">
        <v>365.3</v>
      </c>
      <c r="I322" s="75">
        <v>32.72</v>
      </c>
      <c r="J322" s="75">
        <v>408.59</v>
      </c>
      <c r="K322" s="75">
        <v>441.31</v>
      </c>
      <c r="L322" s="75">
        <v>65.44</v>
      </c>
      <c r="M322" s="75">
        <v>817.18</v>
      </c>
      <c r="N322" s="75">
        <v>882.62</v>
      </c>
      <c r="O322" s="76">
        <v>2.7637225107117968E-4</v>
      </c>
      <c r="P322" s="13"/>
      <c r="Q322" s="91"/>
      <c r="R322" s="103"/>
      <c r="S322" s="103"/>
      <c r="T322" s="103"/>
      <c r="U322" s="103"/>
      <c r="V322" s="103"/>
      <c r="W322" s="163"/>
      <c r="X322" s="103"/>
      <c r="Y322" s="141"/>
      <c r="Z322" s="171"/>
      <c r="AA322" s="215"/>
      <c r="AB322" s="103"/>
      <c r="AC322" s="103"/>
      <c r="AD322" s="179"/>
      <c r="AE322" s="97"/>
      <c r="AF322" s="97"/>
      <c r="AG322" s="97"/>
      <c r="AH322" s="97"/>
      <c r="AI322" s="13"/>
      <c r="AJ322" s="13"/>
    </row>
    <row r="323" spans="1:36" ht="28.5">
      <c r="A323" s="83"/>
      <c r="B323" s="71" t="s">
        <v>838</v>
      </c>
      <c r="C323" s="72" t="s">
        <v>839</v>
      </c>
      <c r="D323" s="71" t="s">
        <v>36</v>
      </c>
      <c r="E323" s="71" t="s">
        <v>840</v>
      </c>
      <c r="F323" s="73" t="s">
        <v>77</v>
      </c>
      <c r="G323" s="74">
        <v>59.6</v>
      </c>
      <c r="H323" s="75">
        <v>144.55000000000001</v>
      </c>
      <c r="I323" s="75">
        <v>3.93</v>
      </c>
      <c r="J323" s="75">
        <v>170.7</v>
      </c>
      <c r="K323" s="75">
        <v>174.63</v>
      </c>
      <c r="L323" s="75">
        <v>234.22800000000001</v>
      </c>
      <c r="M323" s="75">
        <v>10173.712</v>
      </c>
      <c r="N323" s="75">
        <v>10407.94</v>
      </c>
      <c r="O323" s="76">
        <v>3.2590081879107359E-3</v>
      </c>
      <c r="P323" s="13"/>
      <c r="Q323" s="91"/>
      <c r="R323" s="103"/>
      <c r="S323" s="103"/>
      <c r="T323" s="103"/>
      <c r="U323" s="103"/>
      <c r="V323" s="103"/>
      <c r="W323" s="163"/>
      <c r="X323" s="103"/>
      <c r="Y323" s="141"/>
      <c r="Z323" s="171"/>
      <c r="AA323" s="215"/>
      <c r="AB323" s="103"/>
      <c r="AC323" s="103"/>
      <c r="AD323" s="179"/>
      <c r="AE323" s="97"/>
      <c r="AF323" s="97"/>
      <c r="AG323" s="97"/>
      <c r="AH323" s="97"/>
      <c r="AI323" s="13"/>
      <c r="AJ323" s="13"/>
    </row>
    <row r="324" spans="1:36" ht="28.5">
      <c r="A324" s="83"/>
      <c r="B324" s="71" t="s">
        <v>841</v>
      </c>
      <c r="C324" s="72" t="s">
        <v>842</v>
      </c>
      <c r="D324" s="71" t="s">
        <v>36</v>
      </c>
      <c r="E324" s="71" t="s">
        <v>843</v>
      </c>
      <c r="F324" s="73" t="s">
        <v>77</v>
      </c>
      <c r="G324" s="74">
        <v>4.9000000000000004</v>
      </c>
      <c r="H324" s="75">
        <v>224.37</v>
      </c>
      <c r="I324" s="75">
        <v>4.46</v>
      </c>
      <c r="J324" s="75">
        <v>266.60000000000002</v>
      </c>
      <c r="K324" s="75">
        <v>271.06</v>
      </c>
      <c r="L324" s="75">
        <v>21.853999999999999</v>
      </c>
      <c r="M324" s="75">
        <v>1306.336</v>
      </c>
      <c r="N324" s="75">
        <v>1328.19</v>
      </c>
      <c r="O324" s="76">
        <v>4.1589229810136879E-4</v>
      </c>
      <c r="P324" s="13"/>
      <c r="Q324" s="91"/>
      <c r="R324" s="103"/>
      <c r="S324" s="103"/>
      <c r="T324" s="103"/>
      <c r="U324" s="103"/>
      <c r="V324" s="103"/>
      <c r="W324" s="163"/>
      <c r="X324" s="103"/>
      <c r="Y324" s="141"/>
      <c r="Z324" s="171"/>
      <c r="AA324" s="215"/>
      <c r="AB324" s="103"/>
      <c r="AC324" s="103"/>
      <c r="AD324" s="179"/>
      <c r="AE324" s="97"/>
      <c r="AF324" s="97"/>
      <c r="AG324" s="97"/>
      <c r="AH324" s="97"/>
      <c r="AI324" s="13"/>
      <c r="AJ324" s="13"/>
    </row>
    <row r="325" spans="1:36" ht="28.5">
      <c r="A325" s="83"/>
      <c r="B325" s="71" t="s">
        <v>844</v>
      </c>
      <c r="C325" s="72" t="s">
        <v>845</v>
      </c>
      <c r="D325" s="71" t="s">
        <v>36</v>
      </c>
      <c r="E325" s="71" t="s">
        <v>846</v>
      </c>
      <c r="F325" s="73" t="s">
        <v>38</v>
      </c>
      <c r="G325" s="74">
        <v>1</v>
      </c>
      <c r="H325" s="75">
        <v>10.18</v>
      </c>
      <c r="I325" s="75">
        <v>7.09</v>
      </c>
      <c r="J325" s="75">
        <v>5.2</v>
      </c>
      <c r="K325" s="75">
        <v>12.29</v>
      </c>
      <c r="L325" s="75">
        <v>7.09</v>
      </c>
      <c r="M325" s="75">
        <v>5.2</v>
      </c>
      <c r="N325" s="75">
        <v>12.29</v>
      </c>
      <c r="O325" s="76">
        <v>3.8483321992078107E-6</v>
      </c>
      <c r="P325" s="13"/>
      <c r="Q325" s="91"/>
      <c r="R325" s="103"/>
      <c r="S325" s="103"/>
      <c r="T325" s="103"/>
      <c r="U325" s="103"/>
      <c r="V325" s="103"/>
      <c r="W325" s="163"/>
      <c r="X325" s="103"/>
      <c r="Y325" s="141"/>
      <c r="Z325" s="171"/>
      <c r="AA325" s="215"/>
      <c r="AB325" s="103"/>
      <c r="AC325" s="103"/>
      <c r="AD325" s="179"/>
      <c r="AE325" s="97"/>
      <c r="AF325" s="97"/>
      <c r="AG325" s="97"/>
      <c r="AH325" s="97"/>
      <c r="AI325" s="13"/>
      <c r="AJ325" s="13"/>
    </row>
    <row r="326" spans="1:36" ht="28.5">
      <c r="A326" s="83"/>
      <c r="B326" s="71" t="s">
        <v>847</v>
      </c>
      <c r="C326" s="72" t="s">
        <v>801</v>
      </c>
      <c r="D326" s="71" t="s">
        <v>36</v>
      </c>
      <c r="E326" s="71" t="s">
        <v>802</v>
      </c>
      <c r="F326" s="73" t="s">
        <v>38</v>
      </c>
      <c r="G326" s="74">
        <v>29</v>
      </c>
      <c r="H326" s="75">
        <v>8.5299999999999994</v>
      </c>
      <c r="I326" s="75">
        <v>6.34</v>
      </c>
      <c r="J326" s="75">
        <v>3.96</v>
      </c>
      <c r="K326" s="75">
        <v>10.3</v>
      </c>
      <c r="L326" s="75">
        <v>183.86</v>
      </c>
      <c r="M326" s="75">
        <v>114.84</v>
      </c>
      <c r="N326" s="75">
        <v>298.7</v>
      </c>
      <c r="O326" s="76">
        <v>9.353106817765445E-5</v>
      </c>
      <c r="P326" s="13"/>
      <c r="Q326" s="91"/>
      <c r="R326" s="103"/>
      <c r="S326" s="103"/>
      <c r="T326" s="103"/>
      <c r="U326" s="103"/>
      <c r="V326" s="103"/>
      <c r="W326" s="163"/>
      <c r="X326" s="103"/>
      <c r="Y326" s="141"/>
      <c r="Z326" s="171"/>
      <c r="AA326" s="215"/>
      <c r="AB326" s="103"/>
      <c r="AC326" s="103"/>
      <c r="AD326" s="179"/>
      <c r="AE326" s="97"/>
      <c r="AF326" s="97"/>
      <c r="AG326" s="97"/>
      <c r="AH326" s="97"/>
      <c r="AI326" s="13"/>
      <c r="AJ326" s="13"/>
    </row>
    <row r="327" spans="1:36" ht="28.5">
      <c r="A327" s="83"/>
      <c r="B327" s="71" t="s">
        <v>848</v>
      </c>
      <c r="C327" s="72" t="s">
        <v>635</v>
      </c>
      <c r="D327" s="71" t="s">
        <v>36</v>
      </c>
      <c r="E327" s="71" t="s">
        <v>636</v>
      </c>
      <c r="F327" s="73" t="s">
        <v>77</v>
      </c>
      <c r="G327" s="74">
        <v>180.8</v>
      </c>
      <c r="H327" s="75">
        <v>23.71</v>
      </c>
      <c r="I327" s="75">
        <v>17.760000000000002</v>
      </c>
      <c r="J327" s="75">
        <v>10.88</v>
      </c>
      <c r="K327" s="75">
        <v>28.64</v>
      </c>
      <c r="L327" s="75">
        <v>3211.0079999999998</v>
      </c>
      <c r="M327" s="75">
        <v>1967.1020000000001</v>
      </c>
      <c r="N327" s="75">
        <v>5178.1099999999997</v>
      </c>
      <c r="O327" s="76">
        <v>1.6214066268543496E-3</v>
      </c>
      <c r="P327" s="13"/>
      <c r="Q327" s="91"/>
      <c r="R327" s="103"/>
      <c r="S327" s="103"/>
      <c r="T327" s="103"/>
      <c r="U327" s="103"/>
      <c r="V327" s="103"/>
      <c r="W327" s="163"/>
      <c r="X327" s="103"/>
      <c r="Y327" s="141"/>
      <c r="Z327" s="171"/>
      <c r="AA327" s="215"/>
      <c r="AB327" s="103"/>
      <c r="AC327" s="103"/>
      <c r="AD327" s="179"/>
      <c r="AE327" s="97"/>
      <c r="AF327" s="97"/>
      <c r="AG327" s="97"/>
      <c r="AH327" s="97"/>
      <c r="AI327" s="13"/>
      <c r="AJ327" s="13"/>
    </row>
    <row r="328" spans="1:36" ht="28.5">
      <c r="A328" s="83"/>
      <c r="B328" s="71" t="s">
        <v>849</v>
      </c>
      <c r="C328" s="72" t="s">
        <v>641</v>
      </c>
      <c r="D328" s="71" t="s">
        <v>36</v>
      </c>
      <c r="E328" s="71" t="s">
        <v>642</v>
      </c>
      <c r="F328" s="73" t="s">
        <v>38</v>
      </c>
      <c r="G328" s="74">
        <v>14</v>
      </c>
      <c r="H328" s="75">
        <v>10.02</v>
      </c>
      <c r="I328" s="75">
        <v>6.88</v>
      </c>
      <c r="J328" s="75">
        <v>5.22</v>
      </c>
      <c r="K328" s="75">
        <v>12.1</v>
      </c>
      <c r="L328" s="75">
        <v>96.32</v>
      </c>
      <c r="M328" s="75">
        <v>73.08</v>
      </c>
      <c r="N328" s="75">
        <v>169.4</v>
      </c>
      <c r="O328" s="76">
        <v>5.3043732672563319E-5</v>
      </c>
      <c r="P328" s="13"/>
      <c r="Q328" s="91"/>
      <c r="R328" s="103"/>
      <c r="S328" s="103"/>
      <c r="T328" s="103"/>
      <c r="U328" s="103"/>
      <c r="V328" s="103"/>
      <c r="W328" s="163"/>
      <c r="X328" s="103"/>
      <c r="Y328" s="141"/>
      <c r="Z328" s="171"/>
      <c r="AA328" s="215"/>
      <c r="AB328" s="103"/>
      <c r="AC328" s="103"/>
      <c r="AD328" s="179"/>
      <c r="AE328" s="97"/>
      <c r="AF328" s="97"/>
      <c r="AG328" s="97"/>
      <c r="AH328" s="97"/>
      <c r="AI328" s="13"/>
      <c r="AJ328" s="13"/>
    </row>
    <row r="329" spans="1:36">
      <c r="A329" s="83"/>
      <c r="B329" s="64" t="s">
        <v>850</v>
      </c>
      <c r="C329" s="64"/>
      <c r="D329" s="64"/>
      <c r="E329" s="64" t="s">
        <v>851</v>
      </c>
      <c r="F329" s="64"/>
      <c r="G329" s="65"/>
      <c r="H329" s="66"/>
      <c r="I329" s="64"/>
      <c r="J329" s="64"/>
      <c r="K329" s="64"/>
      <c r="L329" s="64"/>
      <c r="M329" s="64"/>
      <c r="N329" s="67">
        <v>7369.42</v>
      </c>
      <c r="O329" s="68">
        <v>2.3075651973544367E-3</v>
      </c>
      <c r="P329" s="13"/>
      <c r="Q329" s="91"/>
      <c r="R329" s="103"/>
      <c r="S329" s="103"/>
      <c r="T329" s="103"/>
      <c r="U329" s="103"/>
      <c r="V329" s="103"/>
      <c r="W329" s="163"/>
      <c r="X329" s="103"/>
      <c r="Y329" s="141"/>
      <c r="Z329" s="171"/>
      <c r="AA329" s="215"/>
      <c r="AB329" s="103"/>
      <c r="AC329" s="103"/>
      <c r="AD329" s="179"/>
      <c r="AE329" s="97"/>
      <c r="AF329" s="97"/>
      <c r="AG329" s="97"/>
      <c r="AH329" s="97"/>
      <c r="AI329" s="13"/>
      <c r="AJ329" s="13"/>
    </row>
    <row r="330" spans="1:36">
      <c r="A330" s="83"/>
      <c r="B330" s="71" t="s">
        <v>852</v>
      </c>
      <c r="C330" s="72" t="s">
        <v>853</v>
      </c>
      <c r="D330" s="71" t="s">
        <v>23</v>
      </c>
      <c r="E330" s="71" t="s">
        <v>854</v>
      </c>
      <c r="F330" s="73" t="s">
        <v>359</v>
      </c>
      <c r="G330" s="74">
        <v>10</v>
      </c>
      <c r="H330" s="75">
        <v>17.850000000000001</v>
      </c>
      <c r="I330" s="75">
        <v>3.28</v>
      </c>
      <c r="J330" s="75">
        <v>18.28</v>
      </c>
      <c r="K330" s="75">
        <v>21.56</v>
      </c>
      <c r="L330" s="75">
        <v>32.799999999999997</v>
      </c>
      <c r="M330" s="75">
        <v>182.8</v>
      </c>
      <c r="N330" s="75">
        <v>215.6</v>
      </c>
      <c r="O330" s="76">
        <v>6.7510205219626038E-5</v>
      </c>
      <c r="P330" s="13"/>
      <c r="Q330" s="91"/>
      <c r="R330" s="103"/>
      <c r="S330" s="103"/>
      <c r="T330" s="103"/>
      <c r="U330" s="103"/>
      <c r="V330" s="103"/>
      <c r="W330" s="163"/>
      <c r="X330" s="103"/>
      <c r="Y330" s="141"/>
      <c r="Z330" s="171"/>
      <c r="AA330" s="215"/>
      <c r="AB330" s="103"/>
      <c r="AC330" s="103"/>
      <c r="AD330" s="179"/>
      <c r="AE330" s="97"/>
      <c r="AF330" s="97"/>
      <c r="AG330" s="97"/>
      <c r="AH330" s="97"/>
      <c r="AI330" s="13"/>
      <c r="AJ330" s="13"/>
    </row>
    <row r="331" spans="1:36" ht="28.5">
      <c r="A331" s="83"/>
      <c r="B331" s="71" t="s">
        <v>855</v>
      </c>
      <c r="C331" s="72" t="s">
        <v>856</v>
      </c>
      <c r="D331" s="71" t="s">
        <v>36</v>
      </c>
      <c r="E331" s="71" t="s">
        <v>857</v>
      </c>
      <c r="F331" s="73" t="s">
        <v>38</v>
      </c>
      <c r="G331" s="74">
        <v>11</v>
      </c>
      <c r="H331" s="75">
        <v>225.58</v>
      </c>
      <c r="I331" s="75">
        <v>21.38</v>
      </c>
      <c r="J331" s="75">
        <v>251.14</v>
      </c>
      <c r="K331" s="75">
        <v>272.52</v>
      </c>
      <c r="L331" s="75">
        <v>235.18</v>
      </c>
      <c r="M331" s="75">
        <v>2762.54</v>
      </c>
      <c r="N331" s="75">
        <v>2997.72</v>
      </c>
      <c r="O331" s="76">
        <v>9.386674044108412E-4</v>
      </c>
      <c r="P331" s="13"/>
      <c r="Q331" s="91"/>
      <c r="R331" s="103"/>
      <c r="S331" s="103"/>
      <c r="T331" s="103"/>
      <c r="U331" s="103"/>
      <c r="V331" s="103"/>
      <c r="W331" s="163"/>
      <c r="X331" s="103"/>
      <c r="Y331" s="141"/>
      <c r="Z331" s="171"/>
      <c r="AA331" s="215"/>
      <c r="AB331" s="103"/>
      <c r="AC331" s="103"/>
      <c r="AD331" s="179"/>
      <c r="AE331" s="97"/>
      <c r="AF331" s="97"/>
      <c r="AG331" s="97"/>
      <c r="AH331" s="97"/>
      <c r="AI331" s="13"/>
      <c r="AJ331" s="13"/>
    </row>
    <row r="332" spans="1:36">
      <c r="A332" s="83"/>
      <c r="B332" s="71" t="s">
        <v>858</v>
      </c>
      <c r="C332" s="72" t="s">
        <v>859</v>
      </c>
      <c r="D332" s="71" t="s">
        <v>23</v>
      </c>
      <c r="E332" s="71" t="s">
        <v>860</v>
      </c>
      <c r="F332" s="73" t="s">
        <v>359</v>
      </c>
      <c r="G332" s="74">
        <v>11</v>
      </c>
      <c r="H332" s="75">
        <v>16.489999999999998</v>
      </c>
      <c r="I332" s="75">
        <v>3.28</v>
      </c>
      <c r="J332" s="75">
        <v>16.64</v>
      </c>
      <c r="K332" s="75">
        <v>19.920000000000002</v>
      </c>
      <c r="L332" s="75">
        <v>36.08</v>
      </c>
      <c r="M332" s="75">
        <v>183.04</v>
      </c>
      <c r="N332" s="75">
        <v>219.12</v>
      </c>
      <c r="O332" s="76">
        <v>6.86124126517832E-5</v>
      </c>
      <c r="P332" s="13"/>
      <c r="Q332" s="91"/>
      <c r="R332" s="103"/>
      <c r="S332" s="103"/>
      <c r="T332" s="103"/>
      <c r="U332" s="103"/>
      <c r="V332" s="103"/>
      <c r="W332" s="163"/>
      <c r="X332" s="103"/>
      <c r="Y332" s="141"/>
      <c r="Z332" s="171"/>
      <c r="AA332" s="215"/>
      <c r="AB332" s="103"/>
      <c r="AC332" s="103"/>
      <c r="AD332" s="179"/>
      <c r="AE332" s="97"/>
      <c r="AF332" s="97"/>
      <c r="AG332" s="97"/>
      <c r="AH332" s="97"/>
      <c r="AI332" s="13"/>
      <c r="AJ332" s="13"/>
    </row>
    <row r="333" spans="1:36">
      <c r="A333" s="83"/>
      <c r="B333" s="71" t="s">
        <v>861</v>
      </c>
      <c r="C333" s="72" t="s">
        <v>862</v>
      </c>
      <c r="D333" s="71" t="s">
        <v>18</v>
      </c>
      <c r="E333" s="71" t="s">
        <v>863</v>
      </c>
      <c r="F333" s="73" t="s">
        <v>38</v>
      </c>
      <c r="G333" s="74">
        <v>2</v>
      </c>
      <c r="H333" s="75">
        <v>213.71</v>
      </c>
      <c r="I333" s="75">
        <v>4.72</v>
      </c>
      <c r="J333" s="75">
        <v>253.46</v>
      </c>
      <c r="K333" s="75">
        <v>258.18</v>
      </c>
      <c r="L333" s="75">
        <v>9.44</v>
      </c>
      <c r="M333" s="75">
        <v>506.92</v>
      </c>
      <c r="N333" s="75">
        <v>516.36</v>
      </c>
      <c r="O333" s="76">
        <v>1.6168631524678156E-4</v>
      </c>
      <c r="P333" s="13"/>
      <c r="Q333" s="91"/>
      <c r="R333" s="103"/>
      <c r="S333" s="103"/>
      <c r="T333" s="103"/>
      <c r="U333" s="103"/>
      <c r="V333" s="103"/>
      <c r="W333" s="163"/>
      <c r="X333" s="103"/>
      <c r="Y333" s="141"/>
      <c r="Z333" s="171"/>
      <c r="AA333" s="215"/>
      <c r="AB333" s="103"/>
      <c r="AC333" s="103"/>
      <c r="AD333" s="179"/>
      <c r="AE333" s="97"/>
      <c r="AF333" s="97"/>
      <c r="AG333" s="97"/>
      <c r="AH333" s="97"/>
      <c r="AI333" s="13"/>
      <c r="AJ333" s="13"/>
    </row>
    <row r="334" spans="1:36" ht="28.5">
      <c r="A334" s="83"/>
      <c r="B334" s="71" t="s">
        <v>864</v>
      </c>
      <c r="C334" s="72" t="s">
        <v>865</v>
      </c>
      <c r="D334" s="71" t="s">
        <v>23</v>
      </c>
      <c r="E334" s="71" t="s">
        <v>866</v>
      </c>
      <c r="F334" s="73" t="s">
        <v>867</v>
      </c>
      <c r="G334" s="74">
        <v>3</v>
      </c>
      <c r="H334" s="75">
        <v>46.61</v>
      </c>
      <c r="I334" s="75">
        <v>0</v>
      </c>
      <c r="J334" s="75">
        <v>56.3</v>
      </c>
      <c r="K334" s="75">
        <v>56.3</v>
      </c>
      <c r="L334" s="75">
        <v>0</v>
      </c>
      <c r="M334" s="75">
        <v>168.9</v>
      </c>
      <c r="N334" s="75">
        <v>168.9</v>
      </c>
      <c r="O334" s="76">
        <v>5.2887169116859179E-5</v>
      </c>
      <c r="P334" s="13"/>
      <c r="Q334" s="91"/>
      <c r="R334" s="103"/>
      <c r="S334" s="103"/>
      <c r="T334" s="103"/>
      <c r="U334" s="103"/>
      <c r="V334" s="103"/>
      <c r="W334" s="163"/>
      <c r="X334" s="103"/>
      <c r="Y334" s="141"/>
      <c r="Z334" s="171"/>
      <c r="AA334" s="215"/>
      <c r="AB334" s="103"/>
      <c r="AC334" s="103"/>
      <c r="AD334" s="179"/>
      <c r="AE334" s="97"/>
      <c r="AF334" s="97"/>
      <c r="AG334" s="97"/>
      <c r="AH334" s="97"/>
      <c r="AI334" s="13"/>
      <c r="AJ334" s="13"/>
    </row>
    <row r="335" spans="1:36">
      <c r="A335" s="83"/>
      <c r="B335" s="71" t="s">
        <v>868</v>
      </c>
      <c r="C335" s="72" t="s">
        <v>869</v>
      </c>
      <c r="D335" s="71" t="s">
        <v>18</v>
      </c>
      <c r="E335" s="71" t="s">
        <v>870</v>
      </c>
      <c r="F335" s="73" t="s">
        <v>38</v>
      </c>
      <c r="G335" s="74">
        <v>2</v>
      </c>
      <c r="H335" s="75">
        <v>15.41</v>
      </c>
      <c r="I335" s="75">
        <v>8.31</v>
      </c>
      <c r="J335" s="75">
        <v>10.3</v>
      </c>
      <c r="K335" s="75">
        <v>18.61</v>
      </c>
      <c r="L335" s="75">
        <v>16.62</v>
      </c>
      <c r="M335" s="75">
        <v>20.6</v>
      </c>
      <c r="N335" s="75">
        <v>37.22</v>
      </c>
      <c r="O335" s="76">
        <v>1.1654591086616333E-5</v>
      </c>
      <c r="P335" s="13"/>
      <c r="Q335" s="91"/>
      <c r="R335" s="103"/>
      <c r="S335" s="103"/>
      <c r="T335" s="103"/>
      <c r="U335" s="103"/>
      <c r="V335" s="103"/>
      <c r="W335" s="163"/>
      <c r="X335" s="103"/>
      <c r="Y335" s="141"/>
      <c r="Z335" s="171"/>
      <c r="AA335" s="215"/>
      <c r="AB335" s="103"/>
      <c r="AC335" s="103"/>
      <c r="AD335" s="179"/>
      <c r="AE335" s="97"/>
      <c r="AF335" s="97"/>
      <c r="AG335" s="97"/>
      <c r="AH335" s="97"/>
      <c r="AI335" s="13"/>
      <c r="AJ335" s="13"/>
    </row>
    <row r="336" spans="1:36" ht="28.5">
      <c r="A336" s="83"/>
      <c r="B336" s="71" t="s">
        <v>871</v>
      </c>
      <c r="C336" s="72" t="s">
        <v>872</v>
      </c>
      <c r="D336" s="71" t="s">
        <v>23</v>
      </c>
      <c r="E336" s="71" t="s">
        <v>873</v>
      </c>
      <c r="F336" s="73" t="s">
        <v>359</v>
      </c>
      <c r="G336" s="74">
        <v>46</v>
      </c>
      <c r="H336" s="75">
        <v>23.63</v>
      </c>
      <c r="I336" s="75">
        <v>3.28</v>
      </c>
      <c r="J336" s="75">
        <v>25.26</v>
      </c>
      <c r="K336" s="75">
        <v>28.54</v>
      </c>
      <c r="L336" s="75">
        <v>150.88</v>
      </c>
      <c r="M336" s="75">
        <v>1161.96</v>
      </c>
      <c r="N336" s="75">
        <v>1312.84</v>
      </c>
      <c r="O336" s="76">
        <v>4.1108579694125165E-4</v>
      </c>
      <c r="P336" s="13"/>
      <c r="Q336" s="91"/>
      <c r="R336" s="103"/>
      <c r="S336" s="103"/>
      <c r="T336" s="103"/>
      <c r="U336" s="103"/>
      <c r="V336" s="103"/>
      <c r="W336" s="163"/>
      <c r="X336" s="103"/>
      <c r="Y336" s="141"/>
      <c r="Z336" s="171"/>
      <c r="AA336" s="215"/>
      <c r="AB336" s="103"/>
      <c r="AC336" s="103"/>
      <c r="AD336" s="179"/>
      <c r="AE336" s="97"/>
      <c r="AF336" s="97"/>
      <c r="AG336" s="97"/>
      <c r="AH336" s="97"/>
      <c r="AI336" s="13"/>
      <c r="AJ336" s="13"/>
    </row>
    <row r="337" spans="1:36" ht="28.5">
      <c r="A337" s="83"/>
      <c r="B337" s="71" t="s">
        <v>874</v>
      </c>
      <c r="C337" s="72" t="s">
        <v>875</v>
      </c>
      <c r="D337" s="71" t="s">
        <v>493</v>
      </c>
      <c r="E337" s="71" t="s">
        <v>876</v>
      </c>
      <c r="F337" s="73" t="s">
        <v>495</v>
      </c>
      <c r="G337" s="74">
        <v>4</v>
      </c>
      <c r="H337" s="75">
        <v>26.83</v>
      </c>
      <c r="I337" s="75">
        <v>15.93</v>
      </c>
      <c r="J337" s="75">
        <v>16.48</v>
      </c>
      <c r="K337" s="75">
        <v>32.409999999999997</v>
      </c>
      <c r="L337" s="75">
        <v>63.72</v>
      </c>
      <c r="M337" s="75">
        <v>65.92</v>
      </c>
      <c r="N337" s="75">
        <v>129.63999999999999</v>
      </c>
      <c r="O337" s="76">
        <v>4.0593798722969941E-5</v>
      </c>
      <c r="P337" s="13"/>
      <c r="Q337" s="91"/>
      <c r="R337" s="103"/>
      <c r="S337" s="103"/>
      <c r="T337" s="103"/>
      <c r="U337" s="103"/>
      <c r="V337" s="103"/>
      <c r="W337" s="163"/>
      <c r="X337" s="103"/>
      <c r="Y337" s="141"/>
      <c r="Z337" s="171"/>
      <c r="AA337" s="215"/>
      <c r="AB337" s="103"/>
      <c r="AC337" s="103"/>
      <c r="AD337" s="179"/>
      <c r="AE337" s="97"/>
      <c r="AF337" s="97"/>
      <c r="AG337" s="97"/>
      <c r="AH337" s="97"/>
      <c r="AI337" s="13"/>
      <c r="AJ337" s="13"/>
    </row>
    <row r="338" spans="1:36" ht="28.5">
      <c r="A338" s="83"/>
      <c r="B338" s="71" t="s">
        <v>877</v>
      </c>
      <c r="C338" s="72" t="s">
        <v>878</v>
      </c>
      <c r="D338" s="71" t="s">
        <v>23</v>
      </c>
      <c r="E338" s="71" t="s">
        <v>879</v>
      </c>
      <c r="F338" s="73" t="s">
        <v>359</v>
      </c>
      <c r="G338" s="74">
        <v>4</v>
      </c>
      <c r="H338" s="75">
        <v>353.29</v>
      </c>
      <c r="I338" s="75">
        <v>39.57</v>
      </c>
      <c r="J338" s="75">
        <v>387.23</v>
      </c>
      <c r="K338" s="75">
        <v>426.8</v>
      </c>
      <c r="L338" s="75">
        <v>158.28</v>
      </c>
      <c r="M338" s="75">
        <v>1548.92</v>
      </c>
      <c r="N338" s="75">
        <v>1707.2</v>
      </c>
      <c r="O338" s="76">
        <v>5.3457060459622253E-4</v>
      </c>
      <c r="P338" s="13"/>
      <c r="Q338" s="91"/>
      <c r="R338" s="103"/>
      <c r="S338" s="103"/>
      <c r="T338" s="103"/>
      <c r="U338" s="103"/>
      <c r="V338" s="103"/>
      <c r="W338" s="163"/>
      <c r="X338" s="103"/>
      <c r="Y338" s="141"/>
      <c r="Z338" s="171"/>
      <c r="AA338" s="215"/>
      <c r="AB338" s="103"/>
      <c r="AC338" s="103"/>
      <c r="AD338" s="179"/>
      <c r="AE338" s="97"/>
      <c r="AF338" s="97"/>
      <c r="AG338" s="97"/>
      <c r="AH338" s="97"/>
      <c r="AI338" s="13"/>
      <c r="AJ338" s="13"/>
    </row>
    <row r="339" spans="1:36" ht="28.5">
      <c r="A339" s="83"/>
      <c r="B339" s="71" t="s">
        <v>880</v>
      </c>
      <c r="C339" s="72" t="s">
        <v>875</v>
      </c>
      <c r="D339" s="71" t="s">
        <v>493</v>
      </c>
      <c r="E339" s="71" t="s">
        <v>876</v>
      </c>
      <c r="F339" s="73" t="s">
        <v>495</v>
      </c>
      <c r="G339" s="74">
        <v>2</v>
      </c>
      <c r="H339" s="75">
        <v>26.83</v>
      </c>
      <c r="I339" s="75">
        <v>15.93</v>
      </c>
      <c r="J339" s="75">
        <v>16.48</v>
      </c>
      <c r="K339" s="75">
        <v>32.409999999999997</v>
      </c>
      <c r="L339" s="75">
        <v>31.86</v>
      </c>
      <c r="M339" s="75">
        <v>32.96</v>
      </c>
      <c r="N339" s="75">
        <v>64.819999999999993</v>
      </c>
      <c r="O339" s="76">
        <v>2.0296899361484971E-5</v>
      </c>
      <c r="P339" s="13"/>
      <c r="Q339" s="91"/>
      <c r="R339" s="103"/>
      <c r="S339" s="103"/>
      <c r="T339" s="103"/>
      <c r="U339" s="103"/>
      <c r="V339" s="103"/>
      <c r="W339" s="163"/>
      <c r="X339" s="103"/>
      <c r="Y339" s="141"/>
      <c r="Z339" s="171"/>
      <c r="AA339" s="215"/>
      <c r="AB339" s="103"/>
      <c r="AC339" s="103"/>
      <c r="AD339" s="179"/>
      <c r="AE339" s="97"/>
      <c r="AF339" s="97"/>
      <c r="AG339" s="97"/>
      <c r="AH339" s="97"/>
      <c r="AI339" s="13"/>
      <c r="AJ339" s="13"/>
    </row>
    <row r="340" spans="1:36" s="116" customFormat="1">
      <c r="A340" s="209"/>
      <c r="B340" s="107">
        <v>16</v>
      </c>
      <c r="C340" s="108"/>
      <c r="D340" s="108"/>
      <c r="E340" s="108" t="s">
        <v>881</v>
      </c>
      <c r="F340" s="108"/>
      <c r="G340" s="109"/>
      <c r="H340" s="110"/>
      <c r="I340" s="108"/>
      <c r="J340" s="108"/>
      <c r="K340" s="108"/>
      <c r="L340" s="108"/>
      <c r="M340" s="108"/>
      <c r="N340" s="111">
        <v>358050.1</v>
      </c>
      <c r="O340" s="112">
        <v>0.11211519355244724</v>
      </c>
      <c r="P340" s="113"/>
      <c r="Q340" s="114"/>
      <c r="R340" s="163"/>
      <c r="S340" s="163"/>
      <c r="T340" s="163"/>
      <c r="U340" s="163"/>
      <c r="V340" s="163"/>
      <c r="W340" s="163"/>
      <c r="X340" s="163"/>
      <c r="Y340" s="163"/>
      <c r="Z340" s="163"/>
      <c r="AA340" s="215"/>
      <c r="AB340" s="163"/>
      <c r="AC340" s="163"/>
      <c r="AD340" s="163"/>
      <c r="AE340" s="117"/>
      <c r="AF340" s="117"/>
      <c r="AG340" s="117"/>
      <c r="AH340" s="117"/>
      <c r="AI340" s="113"/>
      <c r="AJ340" s="113"/>
    </row>
    <row r="341" spans="1:36">
      <c r="A341" s="83"/>
      <c r="B341" s="64" t="s">
        <v>882</v>
      </c>
      <c r="C341" s="64"/>
      <c r="D341" s="64"/>
      <c r="E341" s="64" t="s">
        <v>883</v>
      </c>
      <c r="F341" s="64"/>
      <c r="G341" s="65"/>
      <c r="H341" s="66"/>
      <c r="I341" s="64"/>
      <c r="J341" s="64"/>
      <c r="K341" s="64"/>
      <c r="L341" s="64"/>
      <c r="M341" s="64"/>
      <c r="N341" s="67">
        <v>253768.39</v>
      </c>
      <c r="O341" s="68">
        <v>7.9461762927430873E-2</v>
      </c>
      <c r="P341" s="13"/>
      <c r="Q341" s="91"/>
      <c r="R341" s="103"/>
      <c r="S341" s="103"/>
      <c r="T341" s="103"/>
      <c r="U341" s="103"/>
      <c r="V341" s="103"/>
      <c r="W341" s="163"/>
      <c r="X341" s="103"/>
      <c r="Y341" s="141">
        <f>N341*0.3</f>
        <v>76130.517000000007</v>
      </c>
      <c r="Z341" s="171">
        <f>N341*0.3</f>
        <v>76130.517000000007</v>
      </c>
      <c r="AA341" s="215">
        <f>N341*0.4</f>
        <v>101507.35600000001</v>
      </c>
      <c r="AB341" s="103"/>
      <c r="AC341" s="103"/>
      <c r="AD341" s="179"/>
      <c r="AE341" s="97"/>
      <c r="AF341" s="97"/>
      <c r="AG341" s="97"/>
      <c r="AH341" s="97"/>
      <c r="AI341" s="13"/>
      <c r="AJ341" s="13"/>
    </row>
    <row r="342" spans="1:36">
      <c r="A342" s="83"/>
      <c r="B342" s="71" t="s">
        <v>884</v>
      </c>
      <c r="C342" s="72" t="s">
        <v>885</v>
      </c>
      <c r="D342" s="71" t="s">
        <v>23</v>
      </c>
      <c r="E342" s="71" t="s">
        <v>886</v>
      </c>
      <c r="F342" s="73" t="s">
        <v>359</v>
      </c>
      <c r="G342" s="74">
        <v>1</v>
      </c>
      <c r="H342" s="75">
        <v>1.94</v>
      </c>
      <c r="I342" s="75">
        <v>0.37</v>
      </c>
      <c r="J342" s="75">
        <v>1.97</v>
      </c>
      <c r="K342" s="75">
        <v>2.34</v>
      </c>
      <c r="L342" s="75">
        <v>0.37</v>
      </c>
      <c r="M342" s="75">
        <v>1.97</v>
      </c>
      <c r="N342" s="75">
        <v>2.34</v>
      </c>
      <c r="O342" s="76">
        <v>7.3271744069538466E-7</v>
      </c>
      <c r="P342" s="13"/>
      <c r="Q342" s="91"/>
      <c r="R342" s="103"/>
      <c r="S342" s="103"/>
      <c r="T342" s="103"/>
      <c r="U342" s="103"/>
      <c r="V342" s="103"/>
      <c r="W342" s="163"/>
      <c r="X342" s="103"/>
      <c r="Y342" s="141"/>
      <c r="Z342" s="171"/>
      <c r="AA342" s="215"/>
      <c r="AB342" s="103"/>
      <c r="AC342" s="103"/>
      <c r="AD342" s="179"/>
      <c r="AE342" s="97"/>
      <c r="AF342" s="97"/>
      <c r="AG342" s="97"/>
      <c r="AH342" s="97"/>
      <c r="AI342" s="13"/>
      <c r="AJ342" s="13"/>
    </row>
    <row r="343" spans="1:36" ht="28.5">
      <c r="A343" s="83"/>
      <c r="B343" s="71" t="s">
        <v>887</v>
      </c>
      <c r="C343" s="72" t="s">
        <v>888</v>
      </c>
      <c r="D343" s="71" t="s">
        <v>36</v>
      </c>
      <c r="E343" s="71" t="s">
        <v>889</v>
      </c>
      <c r="F343" s="73" t="s">
        <v>38</v>
      </c>
      <c r="G343" s="74">
        <v>321</v>
      </c>
      <c r="H343" s="75">
        <v>18.48</v>
      </c>
      <c r="I343" s="75">
        <v>14.01</v>
      </c>
      <c r="J343" s="75">
        <v>8.31</v>
      </c>
      <c r="K343" s="75">
        <v>22.32</v>
      </c>
      <c r="L343" s="75">
        <v>4497.21</v>
      </c>
      <c r="M343" s="75">
        <v>2667.51</v>
      </c>
      <c r="N343" s="75">
        <v>7164.72</v>
      </c>
      <c r="O343" s="76">
        <v>2.2434680776491607E-3</v>
      </c>
      <c r="P343" s="13"/>
      <c r="Q343" s="91"/>
      <c r="R343" s="103"/>
      <c r="S343" s="103"/>
      <c r="T343" s="103"/>
      <c r="U343" s="103"/>
      <c r="V343" s="103"/>
      <c r="W343" s="163"/>
      <c r="X343" s="103"/>
      <c r="Y343" s="141"/>
      <c r="Z343" s="171"/>
      <c r="AA343" s="215"/>
      <c r="AB343" s="103"/>
      <c r="AC343" s="103"/>
      <c r="AD343" s="179"/>
      <c r="AE343" s="97"/>
      <c r="AF343" s="97"/>
      <c r="AG343" s="97"/>
      <c r="AH343" s="97"/>
      <c r="AI343" s="13"/>
      <c r="AJ343" s="13"/>
    </row>
    <row r="344" spans="1:36" ht="28.5">
      <c r="A344" s="83"/>
      <c r="B344" s="71" t="s">
        <v>890</v>
      </c>
      <c r="C344" s="72" t="s">
        <v>891</v>
      </c>
      <c r="D344" s="71" t="s">
        <v>36</v>
      </c>
      <c r="E344" s="71" t="s">
        <v>892</v>
      </c>
      <c r="F344" s="73" t="s">
        <v>38</v>
      </c>
      <c r="G344" s="74">
        <v>25</v>
      </c>
      <c r="H344" s="75">
        <v>22.03</v>
      </c>
      <c r="I344" s="75">
        <v>14.53</v>
      </c>
      <c r="J344" s="75">
        <v>12.08</v>
      </c>
      <c r="K344" s="75">
        <v>26.61</v>
      </c>
      <c r="L344" s="75">
        <v>363.25</v>
      </c>
      <c r="M344" s="75">
        <v>302</v>
      </c>
      <c r="N344" s="75">
        <v>665.25</v>
      </c>
      <c r="O344" s="76">
        <v>2.0830781086436095E-4</v>
      </c>
      <c r="P344" s="13"/>
      <c r="Q344" s="91"/>
      <c r="R344" s="103"/>
      <c r="S344" s="103"/>
      <c r="T344" s="103"/>
      <c r="U344" s="103"/>
      <c r="V344" s="103"/>
      <c r="W344" s="163"/>
      <c r="X344" s="103"/>
      <c r="Y344" s="141"/>
      <c r="Z344" s="171"/>
      <c r="AA344" s="215"/>
      <c r="AB344" s="103"/>
      <c r="AC344" s="103"/>
      <c r="AD344" s="179"/>
      <c r="AE344" s="97"/>
      <c r="AF344" s="97"/>
      <c r="AG344" s="97"/>
      <c r="AH344" s="97"/>
      <c r="AI344" s="13"/>
      <c r="AJ344" s="13"/>
    </row>
    <row r="345" spans="1:36">
      <c r="A345" s="83"/>
      <c r="B345" s="71" t="s">
        <v>893</v>
      </c>
      <c r="C345" s="72" t="s">
        <v>894</v>
      </c>
      <c r="D345" s="71" t="s">
        <v>36</v>
      </c>
      <c r="E345" s="71" t="s">
        <v>895</v>
      </c>
      <c r="F345" s="73" t="s">
        <v>38</v>
      </c>
      <c r="G345" s="74">
        <v>141</v>
      </c>
      <c r="H345" s="75">
        <v>16.57</v>
      </c>
      <c r="I345" s="75">
        <v>10.59</v>
      </c>
      <c r="J345" s="75">
        <v>9.42</v>
      </c>
      <c r="K345" s="75">
        <v>20.010000000000002</v>
      </c>
      <c r="L345" s="75">
        <v>1493.19</v>
      </c>
      <c r="M345" s="75">
        <v>1328.22</v>
      </c>
      <c r="N345" s="75">
        <v>2821.41</v>
      </c>
      <c r="O345" s="76">
        <v>8.834599633984467E-4</v>
      </c>
      <c r="P345" s="13"/>
      <c r="Q345" s="91"/>
      <c r="R345" s="103"/>
      <c r="S345" s="103"/>
      <c r="T345" s="103"/>
      <c r="U345" s="103"/>
      <c r="V345" s="103"/>
      <c r="W345" s="163"/>
      <c r="X345" s="103"/>
      <c r="Y345" s="141"/>
      <c r="Z345" s="171"/>
      <c r="AA345" s="215"/>
      <c r="AB345" s="103"/>
      <c r="AC345" s="103"/>
      <c r="AD345" s="179"/>
      <c r="AE345" s="97"/>
      <c r="AF345" s="97"/>
      <c r="AG345" s="97"/>
      <c r="AH345" s="97"/>
      <c r="AI345" s="13"/>
      <c r="AJ345" s="13"/>
    </row>
    <row r="346" spans="1:36" ht="28.5">
      <c r="A346" s="83"/>
      <c r="B346" s="71" t="s">
        <v>896</v>
      </c>
      <c r="C346" s="72" t="s">
        <v>897</v>
      </c>
      <c r="D346" s="71" t="s">
        <v>36</v>
      </c>
      <c r="E346" s="71" t="s">
        <v>898</v>
      </c>
      <c r="F346" s="73" t="s">
        <v>38</v>
      </c>
      <c r="G346" s="74">
        <v>17</v>
      </c>
      <c r="H346" s="75">
        <v>17.25</v>
      </c>
      <c r="I346" s="75">
        <v>14.01</v>
      </c>
      <c r="J346" s="75">
        <v>6.82</v>
      </c>
      <c r="K346" s="75">
        <v>20.83</v>
      </c>
      <c r="L346" s="75">
        <v>238.17</v>
      </c>
      <c r="M346" s="75">
        <v>115.94</v>
      </c>
      <c r="N346" s="75">
        <v>354.11</v>
      </c>
      <c r="O346" s="76">
        <v>1.1088144142078747E-4</v>
      </c>
      <c r="P346" s="13"/>
      <c r="Q346" s="91"/>
      <c r="R346" s="103"/>
      <c r="S346" s="103"/>
      <c r="T346" s="103"/>
      <c r="U346" s="103"/>
      <c r="V346" s="103"/>
      <c r="W346" s="163"/>
      <c r="X346" s="103"/>
      <c r="Y346" s="141"/>
      <c r="Z346" s="171"/>
      <c r="AA346" s="215"/>
      <c r="AB346" s="103"/>
      <c r="AC346" s="103"/>
      <c r="AD346" s="179"/>
      <c r="AE346" s="97"/>
      <c r="AF346" s="97"/>
      <c r="AG346" s="97"/>
      <c r="AH346" s="97"/>
      <c r="AI346" s="13"/>
      <c r="AJ346" s="13"/>
    </row>
    <row r="347" spans="1:36" ht="28.5">
      <c r="A347" s="83"/>
      <c r="B347" s="71" t="s">
        <v>899</v>
      </c>
      <c r="C347" s="72" t="s">
        <v>900</v>
      </c>
      <c r="D347" s="71" t="s">
        <v>36</v>
      </c>
      <c r="E347" s="71" t="s">
        <v>901</v>
      </c>
      <c r="F347" s="73" t="s">
        <v>38</v>
      </c>
      <c r="G347" s="74">
        <v>1</v>
      </c>
      <c r="H347" s="75">
        <v>24.49</v>
      </c>
      <c r="I347" s="75">
        <v>17.41</v>
      </c>
      <c r="J347" s="75">
        <v>12.17</v>
      </c>
      <c r="K347" s="75">
        <v>29.58</v>
      </c>
      <c r="L347" s="75">
        <v>17.41</v>
      </c>
      <c r="M347" s="75">
        <v>12.17</v>
      </c>
      <c r="N347" s="75">
        <v>29.58</v>
      </c>
      <c r="O347" s="76">
        <v>9.2622999554570422E-6</v>
      </c>
      <c r="P347" s="13"/>
      <c r="Q347" s="91"/>
      <c r="R347" s="103"/>
      <c r="S347" s="103"/>
      <c r="T347" s="103"/>
      <c r="U347" s="103"/>
      <c r="V347" s="103"/>
      <c r="W347" s="163"/>
      <c r="X347" s="103"/>
      <c r="Y347" s="141"/>
      <c r="Z347" s="171"/>
      <c r="AA347" s="215"/>
      <c r="AB347" s="103"/>
      <c r="AC347" s="103"/>
      <c r="AD347" s="179"/>
      <c r="AE347" s="97"/>
      <c r="AF347" s="97"/>
      <c r="AG347" s="97"/>
      <c r="AH347" s="97"/>
      <c r="AI347" s="13"/>
      <c r="AJ347" s="13"/>
    </row>
    <row r="348" spans="1:36">
      <c r="A348" s="83"/>
      <c r="B348" s="71" t="s">
        <v>902</v>
      </c>
      <c r="C348" s="72" t="s">
        <v>903</v>
      </c>
      <c r="D348" s="71" t="s">
        <v>23</v>
      </c>
      <c r="E348" s="71" t="s">
        <v>904</v>
      </c>
      <c r="F348" s="73" t="s">
        <v>359</v>
      </c>
      <c r="G348" s="74">
        <v>726</v>
      </c>
      <c r="H348" s="75">
        <v>0.41</v>
      </c>
      <c r="I348" s="75">
        <v>0.37</v>
      </c>
      <c r="J348" s="75">
        <v>0.12</v>
      </c>
      <c r="K348" s="75">
        <v>0.49</v>
      </c>
      <c r="L348" s="75">
        <v>268.62</v>
      </c>
      <c r="M348" s="75">
        <v>87.12</v>
      </c>
      <c r="N348" s="75">
        <v>355.74</v>
      </c>
      <c r="O348" s="76">
        <v>1.1139183861238296E-4</v>
      </c>
      <c r="P348" s="13"/>
      <c r="Q348" s="91"/>
      <c r="R348" s="103"/>
      <c r="S348" s="103"/>
      <c r="T348" s="103"/>
      <c r="U348" s="103"/>
      <c r="V348" s="103"/>
      <c r="W348" s="163"/>
      <c r="X348" s="103"/>
      <c r="Y348" s="141"/>
      <c r="Z348" s="171"/>
      <c r="AA348" s="215"/>
      <c r="AB348" s="103"/>
      <c r="AC348" s="103"/>
      <c r="AD348" s="179"/>
      <c r="AE348" s="97"/>
      <c r="AF348" s="97"/>
      <c r="AG348" s="97"/>
      <c r="AH348" s="97"/>
      <c r="AI348" s="13"/>
      <c r="AJ348" s="13"/>
    </row>
    <row r="349" spans="1:36">
      <c r="A349" s="83"/>
      <c r="B349" s="71" t="s">
        <v>905</v>
      </c>
      <c r="C349" s="72" t="s">
        <v>906</v>
      </c>
      <c r="D349" s="71" t="s">
        <v>32</v>
      </c>
      <c r="E349" s="71" t="s">
        <v>907</v>
      </c>
      <c r="F349" s="73" t="s">
        <v>908</v>
      </c>
      <c r="G349" s="74">
        <v>111</v>
      </c>
      <c r="H349" s="75">
        <v>5.38</v>
      </c>
      <c r="I349" s="75">
        <v>4.58</v>
      </c>
      <c r="J349" s="75">
        <v>1.91</v>
      </c>
      <c r="K349" s="75">
        <v>6.49</v>
      </c>
      <c r="L349" s="75">
        <v>508.38</v>
      </c>
      <c r="M349" s="75">
        <v>212.01</v>
      </c>
      <c r="N349" s="75">
        <v>720.39</v>
      </c>
      <c r="O349" s="76">
        <v>2.2557363978741374E-4</v>
      </c>
      <c r="P349" s="13"/>
      <c r="Q349" s="91"/>
      <c r="R349" s="103"/>
      <c r="S349" s="103"/>
      <c r="T349" s="103"/>
      <c r="U349" s="103"/>
      <c r="V349" s="103"/>
      <c r="W349" s="163"/>
      <c r="X349" s="103"/>
      <c r="Y349" s="141"/>
      <c r="Z349" s="171"/>
      <c r="AA349" s="215"/>
      <c r="AB349" s="103"/>
      <c r="AC349" s="103"/>
      <c r="AD349" s="179"/>
      <c r="AE349" s="97"/>
      <c r="AF349" s="97"/>
      <c r="AG349" s="97"/>
      <c r="AH349" s="97"/>
      <c r="AI349" s="13"/>
      <c r="AJ349" s="13"/>
    </row>
    <row r="350" spans="1:36">
      <c r="A350" s="83"/>
      <c r="B350" s="71" t="s">
        <v>909</v>
      </c>
      <c r="C350" s="72" t="s">
        <v>910</v>
      </c>
      <c r="D350" s="71" t="s">
        <v>32</v>
      </c>
      <c r="E350" s="71" t="s">
        <v>911</v>
      </c>
      <c r="F350" s="73" t="s">
        <v>38</v>
      </c>
      <c r="G350" s="74">
        <v>111</v>
      </c>
      <c r="H350" s="75">
        <v>9.0399999999999991</v>
      </c>
      <c r="I350" s="75">
        <v>6.55</v>
      </c>
      <c r="J350" s="75">
        <v>4.37</v>
      </c>
      <c r="K350" s="75">
        <v>10.92</v>
      </c>
      <c r="L350" s="75">
        <v>727.05</v>
      </c>
      <c r="M350" s="75">
        <v>485.07</v>
      </c>
      <c r="N350" s="75">
        <v>1212.1199999999999</v>
      </c>
      <c r="O350" s="76">
        <v>3.7954763428020924E-4</v>
      </c>
      <c r="P350" s="13"/>
      <c r="Q350" s="91"/>
      <c r="R350" s="103"/>
      <c r="S350" s="103"/>
      <c r="T350" s="103"/>
      <c r="U350" s="103"/>
      <c r="V350" s="103"/>
      <c r="W350" s="163"/>
      <c r="X350" s="103"/>
      <c r="Y350" s="141"/>
      <c r="Z350" s="171"/>
      <c r="AA350" s="215"/>
      <c r="AB350" s="103"/>
      <c r="AC350" s="103"/>
      <c r="AD350" s="179"/>
      <c r="AE350" s="97"/>
      <c r="AF350" s="97"/>
      <c r="AG350" s="97"/>
      <c r="AH350" s="97"/>
      <c r="AI350" s="13"/>
      <c r="AJ350" s="13"/>
    </row>
    <row r="351" spans="1:36">
      <c r="A351" s="83"/>
      <c r="B351" s="71" t="s">
        <v>912</v>
      </c>
      <c r="C351" s="72" t="s">
        <v>913</v>
      </c>
      <c r="D351" s="71" t="s">
        <v>32</v>
      </c>
      <c r="E351" s="71" t="s">
        <v>914</v>
      </c>
      <c r="F351" s="73" t="s">
        <v>38</v>
      </c>
      <c r="G351" s="74">
        <v>392</v>
      </c>
      <c r="H351" s="75">
        <v>1.38</v>
      </c>
      <c r="I351" s="75">
        <v>0.53</v>
      </c>
      <c r="J351" s="75">
        <v>1.1299999999999999</v>
      </c>
      <c r="K351" s="75">
        <v>1.66</v>
      </c>
      <c r="L351" s="75">
        <v>207.76</v>
      </c>
      <c r="M351" s="75">
        <v>442.96</v>
      </c>
      <c r="N351" s="75">
        <v>650.72</v>
      </c>
      <c r="O351" s="76">
        <v>2.0375807393559859E-4</v>
      </c>
      <c r="P351" s="13"/>
      <c r="Q351" s="91"/>
      <c r="R351" s="103"/>
      <c r="S351" s="103"/>
      <c r="T351" s="103"/>
      <c r="U351" s="103"/>
      <c r="V351" s="103"/>
      <c r="W351" s="163"/>
      <c r="X351" s="103"/>
      <c r="Y351" s="141"/>
      <c r="Z351" s="171"/>
      <c r="AA351" s="215"/>
      <c r="AB351" s="103"/>
      <c r="AC351" s="103"/>
      <c r="AD351" s="179"/>
      <c r="AE351" s="97"/>
      <c r="AF351" s="97"/>
      <c r="AG351" s="97"/>
      <c r="AH351" s="97"/>
      <c r="AI351" s="13"/>
      <c r="AJ351" s="13"/>
    </row>
    <row r="352" spans="1:36">
      <c r="A352" s="83"/>
      <c r="B352" s="71" t="s">
        <v>915</v>
      </c>
      <c r="C352" s="72" t="s">
        <v>916</v>
      </c>
      <c r="D352" s="71" t="s">
        <v>32</v>
      </c>
      <c r="E352" s="71" t="s">
        <v>917</v>
      </c>
      <c r="F352" s="73" t="s">
        <v>38</v>
      </c>
      <c r="G352" s="74">
        <v>111</v>
      </c>
      <c r="H352" s="75">
        <v>5.16</v>
      </c>
      <c r="I352" s="75">
        <v>0.84</v>
      </c>
      <c r="J352" s="75">
        <v>5.39</v>
      </c>
      <c r="K352" s="75">
        <v>6.23</v>
      </c>
      <c r="L352" s="75">
        <v>93.24</v>
      </c>
      <c r="M352" s="75">
        <v>598.29</v>
      </c>
      <c r="N352" s="75">
        <v>691.53</v>
      </c>
      <c r="O352" s="76">
        <v>2.1653679135217067E-4</v>
      </c>
      <c r="P352" s="13"/>
      <c r="Q352" s="91"/>
      <c r="R352" s="103"/>
      <c r="S352" s="103"/>
      <c r="T352" s="103"/>
      <c r="U352" s="103"/>
      <c r="V352" s="103"/>
      <c r="W352" s="163"/>
      <c r="X352" s="103"/>
      <c r="Y352" s="141"/>
      <c r="Z352" s="171"/>
      <c r="AA352" s="215"/>
      <c r="AB352" s="103"/>
      <c r="AC352" s="103"/>
      <c r="AD352" s="179"/>
      <c r="AE352" s="97"/>
      <c r="AF352" s="97"/>
      <c r="AG352" s="97"/>
      <c r="AH352" s="97"/>
      <c r="AI352" s="13"/>
      <c r="AJ352" s="13"/>
    </row>
    <row r="353" spans="1:36">
      <c r="A353" s="83"/>
      <c r="B353" s="71" t="s">
        <v>918</v>
      </c>
      <c r="C353" s="72" t="s">
        <v>919</v>
      </c>
      <c r="D353" s="71" t="s">
        <v>32</v>
      </c>
      <c r="E353" s="71" t="s">
        <v>920</v>
      </c>
      <c r="F353" s="73" t="s">
        <v>77</v>
      </c>
      <c r="G353" s="74">
        <v>111</v>
      </c>
      <c r="H353" s="75">
        <v>14.28</v>
      </c>
      <c r="I353" s="75">
        <v>13.04</v>
      </c>
      <c r="J353" s="75">
        <v>4.21</v>
      </c>
      <c r="K353" s="75">
        <v>17.25</v>
      </c>
      <c r="L353" s="75">
        <v>1447.44</v>
      </c>
      <c r="M353" s="75">
        <v>467.31</v>
      </c>
      <c r="N353" s="75">
        <v>1914.75</v>
      </c>
      <c r="O353" s="76">
        <v>5.9956013656901192E-4</v>
      </c>
      <c r="P353" s="13"/>
      <c r="Q353" s="91"/>
      <c r="R353" s="103"/>
      <c r="S353" s="103"/>
      <c r="T353" s="103"/>
      <c r="U353" s="103"/>
      <c r="V353" s="103"/>
      <c r="W353" s="163"/>
      <c r="X353" s="103"/>
      <c r="Y353" s="141"/>
      <c r="Z353" s="171"/>
      <c r="AA353" s="215"/>
      <c r="AB353" s="103"/>
      <c r="AC353" s="103"/>
      <c r="AD353" s="179"/>
      <c r="AE353" s="97"/>
      <c r="AF353" s="97"/>
      <c r="AG353" s="97"/>
      <c r="AH353" s="97"/>
      <c r="AI353" s="13"/>
      <c r="AJ353" s="13"/>
    </row>
    <row r="354" spans="1:36" ht="28.5">
      <c r="A354" s="83"/>
      <c r="B354" s="71" t="s">
        <v>921</v>
      </c>
      <c r="C354" s="72" t="s">
        <v>922</v>
      </c>
      <c r="D354" s="71" t="s">
        <v>36</v>
      </c>
      <c r="E354" s="71" t="s">
        <v>923</v>
      </c>
      <c r="F354" s="73" t="s">
        <v>77</v>
      </c>
      <c r="G354" s="74">
        <v>23.6</v>
      </c>
      <c r="H354" s="75">
        <v>55.06</v>
      </c>
      <c r="I354" s="75">
        <v>3.95</v>
      </c>
      <c r="J354" s="75">
        <v>62.56</v>
      </c>
      <c r="K354" s="75">
        <v>66.510000000000005</v>
      </c>
      <c r="L354" s="75">
        <v>93.22</v>
      </c>
      <c r="M354" s="75">
        <v>1476.41</v>
      </c>
      <c r="N354" s="75">
        <v>1569.63</v>
      </c>
      <c r="O354" s="76">
        <v>4.9149370787978492E-4</v>
      </c>
      <c r="P354" s="13"/>
      <c r="Q354" s="91"/>
      <c r="R354" s="103"/>
      <c r="S354" s="103"/>
      <c r="T354" s="103"/>
      <c r="U354" s="103"/>
      <c r="V354" s="103"/>
      <c r="W354" s="163"/>
      <c r="X354" s="103"/>
      <c r="Y354" s="141"/>
      <c r="Z354" s="171"/>
      <c r="AA354" s="215"/>
      <c r="AB354" s="103"/>
      <c r="AC354" s="103"/>
      <c r="AD354" s="179"/>
      <c r="AE354" s="97"/>
      <c r="AF354" s="97"/>
      <c r="AG354" s="97"/>
      <c r="AH354" s="97"/>
      <c r="AI354" s="13"/>
      <c r="AJ354" s="13"/>
    </row>
    <row r="355" spans="1:36" ht="28.5">
      <c r="A355" s="83"/>
      <c r="B355" s="71" t="s">
        <v>924</v>
      </c>
      <c r="C355" s="72" t="s">
        <v>925</v>
      </c>
      <c r="D355" s="71" t="s">
        <v>36</v>
      </c>
      <c r="E355" s="71" t="s">
        <v>926</v>
      </c>
      <c r="F355" s="73" t="s">
        <v>77</v>
      </c>
      <c r="G355" s="74">
        <v>102.8</v>
      </c>
      <c r="H355" s="75">
        <v>98.54</v>
      </c>
      <c r="I355" s="75">
        <v>5.85</v>
      </c>
      <c r="J355" s="75">
        <v>113.19</v>
      </c>
      <c r="K355" s="75">
        <v>119.04</v>
      </c>
      <c r="L355" s="75">
        <v>601.38</v>
      </c>
      <c r="M355" s="75">
        <v>11635.93</v>
      </c>
      <c r="N355" s="75">
        <v>12237.31</v>
      </c>
      <c r="O355" s="76">
        <v>3.8318335317077084E-3</v>
      </c>
      <c r="P355" s="13"/>
      <c r="Q355" s="91"/>
      <c r="R355" s="103"/>
      <c r="S355" s="103"/>
      <c r="T355" s="103"/>
      <c r="U355" s="103"/>
      <c r="V355" s="103"/>
      <c r="W355" s="163"/>
      <c r="X355" s="103"/>
      <c r="Y355" s="141"/>
      <c r="Z355" s="171"/>
      <c r="AA355" s="215"/>
      <c r="AB355" s="103"/>
      <c r="AC355" s="103"/>
      <c r="AD355" s="179"/>
      <c r="AE355" s="97"/>
      <c r="AF355" s="97"/>
      <c r="AG355" s="97"/>
      <c r="AH355" s="97"/>
      <c r="AI355" s="13"/>
      <c r="AJ355" s="13"/>
    </row>
    <row r="356" spans="1:36" ht="28.5">
      <c r="A356" s="83"/>
      <c r="B356" s="71" t="s">
        <v>927</v>
      </c>
      <c r="C356" s="72" t="s">
        <v>928</v>
      </c>
      <c r="D356" s="71" t="s">
        <v>36</v>
      </c>
      <c r="E356" s="71" t="s">
        <v>929</v>
      </c>
      <c r="F356" s="73" t="s">
        <v>77</v>
      </c>
      <c r="G356" s="74">
        <v>329.2</v>
      </c>
      <c r="H356" s="75">
        <v>10.15</v>
      </c>
      <c r="I356" s="75">
        <v>7.0000000000000007E-2</v>
      </c>
      <c r="J356" s="75">
        <v>12.19</v>
      </c>
      <c r="K356" s="75">
        <v>12.26</v>
      </c>
      <c r="L356" s="75">
        <v>23.044</v>
      </c>
      <c r="M356" s="75">
        <v>4012.9459999999999</v>
      </c>
      <c r="N356" s="75">
        <v>4035.99</v>
      </c>
      <c r="O356" s="76">
        <v>1.2637778903727204E-3</v>
      </c>
      <c r="P356" s="13"/>
      <c r="Q356" s="91"/>
      <c r="R356" s="103"/>
      <c r="S356" s="103"/>
      <c r="T356" s="103"/>
      <c r="U356" s="103"/>
      <c r="V356" s="103"/>
      <c r="W356" s="163"/>
      <c r="X356" s="103"/>
      <c r="Y356" s="141"/>
      <c r="Z356" s="171"/>
      <c r="AA356" s="215"/>
      <c r="AB356" s="103"/>
      <c r="AC356" s="103"/>
      <c r="AD356" s="179"/>
      <c r="AE356" s="97"/>
      <c r="AF356" s="97"/>
      <c r="AG356" s="97"/>
      <c r="AH356" s="97"/>
      <c r="AI356" s="13"/>
      <c r="AJ356" s="13"/>
    </row>
    <row r="357" spans="1:36" ht="28.5">
      <c r="A357" s="83"/>
      <c r="B357" s="71" t="s">
        <v>930</v>
      </c>
      <c r="C357" s="72" t="s">
        <v>931</v>
      </c>
      <c r="D357" s="71" t="s">
        <v>36</v>
      </c>
      <c r="E357" s="71" t="s">
        <v>932</v>
      </c>
      <c r="F357" s="73" t="s">
        <v>77</v>
      </c>
      <c r="G357" s="74">
        <v>307.3</v>
      </c>
      <c r="H357" s="75">
        <v>25.08</v>
      </c>
      <c r="I357" s="75">
        <v>5.43</v>
      </c>
      <c r="J357" s="75">
        <v>24.86</v>
      </c>
      <c r="K357" s="75">
        <v>30.29</v>
      </c>
      <c r="L357" s="75">
        <v>1668.6389999999999</v>
      </c>
      <c r="M357" s="75">
        <v>7639.4709999999995</v>
      </c>
      <c r="N357" s="75">
        <v>9308.11</v>
      </c>
      <c r="O357" s="76">
        <v>2.9146215969705629E-3</v>
      </c>
      <c r="P357" s="13"/>
      <c r="Q357" s="91"/>
      <c r="R357" s="103"/>
      <c r="S357" s="103"/>
      <c r="T357" s="103"/>
      <c r="U357" s="103"/>
      <c r="V357" s="103"/>
      <c r="W357" s="163"/>
      <c r="X357" s="103"/>
      <c r="Y357" s="141"/>
      <c r="Z357" s="171"/>
      <c r="AA357" s="215"/>
      <c r="AB357" s="103"/>
      <c r="AC357" s="103"/>
      <c r="AD357" s="179"/>
      <c r="AE357" s="97"/>
      <c r="AF357" s="97"/>
      <c r="AG357" s="97"/>
      <c r="AH357" s="97"/>
      <c r="AI357" s="13"/>
      <c r="AJ357" s="13"/>
    </row>
    <row r="358" spans="1:36" ht="28.5">
      <c r="A358" s="83"/>
      <c r="B358" s="71" t="s">
        <v>933</v>
      </c>
      <c r="C358" s="72" t="s">
        <v>934</v>
      </c>
      <c r="D358" s="71" t="s">
        <v>36</v>
      </c>
      <c r="E358" s="71" t="s">
        <v>935</v>
      </c>
      <c r="F358" s="73" t="s">
        <v>77</v>
      </c>
      <c r="G358" s="74">
        <v>326.5</v>
      </c>
      <c r="H358" s="75">
        <v>27.44</v>
      </c>
      <c r="I358" s="75">
        <v>2.89</v>
      </c>
      <c r="J358" s="75">
        <v>30.26</v>
      </c>
      <c r="K358" s="75">
        <v>33.15</v>
      </c>
      <c r="L358" s="75">
        <v>943.58500000000004</v>
      </c>
      <c r="M358" s="75">
        <v>9879.8850000000002</v>
      </c>
      <c r="N358" s="75">
        <v>10823.47</v>
      </c>
      <c r="O358" s="76">
        <v>3.3891218965142202E-3</v>
      </c>
      <c r="P358" s="13"/>
      <c r="Q358" s="91"/>
      <c r="R358" s="103"/>
      <c r="S358" s="103"/>
      <c r="T358" s="103"/>
      <c r="U358" s="103"/>
      <c r="V358" s="103"/>
      <c r="W358" s="163"/>
      <c r="X358" s="103"/>
      <c r="Y358" s="141"/>
      <c r="Z358" s="171"/>
      <c r="AA358" s="215"/>
      <c r="AB358" s="103"/>
      <c r="AC358" s="103"/>
      <c r="AD358" s="179"/>
      <c r="AE358" s="97"/>
      <c r="AF358" s="97"/>
      <c r="AG358" s="97"/>
      <c r="AH358" s="97"/>
      <c r="AI358" s="13"/>
      <c r="AJ358" s="13"/>
    </row>
    <row r="359" spans="1:36" ht="28.5">
      <c r="A359" s="83"/>
      <c r="B359" s="71" t="s">
        <v>936</v>
      </c>
      <c r="C359" s="72" t="s">
        <v>937</v>
      </c>
      <c r="D359" s="71" t="s">
        <v>36</v>
      </c>
      <c r="E359" s="71" t="s">
        <v>938</v>
      </c>
      <c r="F359" s="73" t="s">
        <v>77</v>
      </c>
      <c r="G359" s="74">
        <v>127.2</v>
      </c>
      <c r="H359" s="75">
        <v>37.93</v>
      </c>
      <c r="I359" s="75">
        <v>3.31</v>
      </c>
      <c r="J359" s="75">
        <v>42.51</v>
      </c>
      <c r="K359" s="75">
        <v>45.82</v>
      </c>
      <c r="L359" s="75">
        <v>421.03199999999998</v>
      </c>
      <c r="M359" s="75">
        <v>5407.268</v>
      </c>
      <c r="N359" s="75">
        <v>5828.3</v>
      </c>
      <c r="O359" s="76">
        <v>1.8249987434209019E-3</v>
      </c>
      <c r="P359" s="13"/>
      <c r="Q359" s="91"/>
      <c r="R359" s="103"/>
      <c r="S359" s="103"/>
      <c r="T359" s="103"/>
      <c r="U359" s="103"/>
      <c r="V359" s="103"/>
      <c r="W359" s="163"/>
      <c r="X359" s="103"/>
      <c r="Y359" s="141"/>
      <c r="Z359" s="171"/>
      <c r="AA359" s="215"/>
      <c r="AB359" s="103"/>
      <c r="AC359" s="103"/>
      <c r="AD359" s="179"/>
      <c r="AE359" s="97"/>
      <c r="AF359" s="97"/>
      <c r="AG359" s="97"/>
      <c r="AH359" s="97"/>
      <c r="AI359" s="13"/>
      <c r="AJ359" s="13"/>
    </row>
    <row r="360" spans="1:36" ht="28.5">
      <c r="A360" s="83"/>
      <c r="B360" s="71" t="s">
        <v>939</v>
      </c>
      <c r="C360" s="72" t="s">
        <v>940</v>
      </c>
      <c r="D360" s="71" t="s">
        <v>36</v>
      </c>
      <c r="E360" s="71" t="s">
        <v>941</v>
      </c>
      <c r="F360" s="73" t="s">
        <v>77</v>
      </c>
      <c r="G360" s="74">
        <v>3466.4</v>
      </c>
      <c r="H360" s="75">
        <v>2.95</v>
      </c>
      <c r="I360" s="75">
        <v>1.08</v>
      </c>
      <c r="J360" s="75">
        <v>2.48</v>
      </c>
      <c r="K360" s="75">
        <v>3.56</v>
      </c>
      <c r="L360" s="75">
        <v>3743.712</v>
      </c>
      <c r="M360" s="75">
        <v>8596.6679999999997</v>
      </c>
      <c r="N360" s="75">
        <v>12340.38</v>
      </c>
      <c r="O360" s="76">
        <v>3.8641075430805604E-3</v>
      </c>
      <c r="P360" s="13"/>
      <c r="Q360" s="91"/>
      <c r="R360" s="103"/>
      <c r="S360" s="103"/>
      <c r="T360" s="103"/>
      <c r="U360" s="103"/>
      <c r="V360" s="103"/>
      <c r="W360" s="163"/>
      <c r="X360" s="103"/>
      <c r="Y360" s="141"/>
      <c r="Z360" s="171"/>
      <c r="AA360" s="215"/>
      <c r="AB360" s="103"/>
      <c r="AC360" s="103"/>
      <c r="AD360" s="179"/>
      <c r="AE360" s="97"/>
      <c r="AF360" s="97"/>
      <c r="AG360" s="97"/>
      <c r="AH360" s="97"/>
      <c r="AI360" s="13"/>
      <c r="AJ360" s="13"/>
    </row>
    <row r="361" spans="1:36" ht="28.5">
      <c r="A361" s="83"/>
      <c r="B361" s="71" t="s">
        <v>942</v>
      </c>
      <c r="C361" s="72" t="s">
        <v>943</v>
      </c>
      <c r="D361" s="71" t="s">
        <v>36</v>
      </c>
      <c r="E361" s="71" t="s">
        <v>944</v>
      </c>
      <c r="F361" s="73" t="s">
        <v>77</v>
      </c>
      <c r="G361" s="74">
        <v>5427.2</v>
      </c>
      <c r="H361" s="75">
        <v>4.28</v>
      </c>
      <c r="I361" s="75">
        <v>1.37</v>
      </c>
      <c r="J361" s="75">
        <v>3.8</v>
      </c>
      <c r="K361" s="75">
        <v>5.17</v>
      </c>
      <c r="L361" s="75">
        <v>7435.2640000000001</v>
      </c>
      <c r="M361" s="75">
        <v>20623.356</v>
      </c>
      <c r="N361" s="75">
        <v>28058.62</v>
      </c>
      <c r="O361" s="76">
        <v>8.7859146307027076E-3</v>
      </c>
      <c r="P361" s="13"/>
      <c r="Q361" s="91"/>
      <c r="R361" s="103"/>
      <c r="S361" s="103"/>
      <c r="T361" s="103"/>
      <c r="U361" s="103"/>
      <c r="V361" s="103"/>
      <c r="W361" s="163"/>
      <c r="X361" s="103"/>
      <c r="Y361" s="141"/>
      <c r="Z361" s="171"/>
      <c r="AA361" s="215"/>
      <c r="AB361" s="103"/>
      <c r="AC361" s="103"/>
      <c r="AD361" s="179"/>
      <c r="AE361" s="97"/>
      <c r="AF361" s="97"/>
      <c r="AG361" s="97"/>
      <c r="AH361" s="97"/>
      <c r="AI361" s="13"/>
      <c r="AJ361" s="13"/>
    </row>
    <row r="362" spans="1:36" ht="28.5">
      <c r="A362" s="83"/>
      <c r="B362" s="71" t="s">
        <v>945</v>
      </c>
      <c r="C362" s="72" t="s">
        <v>946</v>
      </c>
      <c r="D362" s="71" t="s">
        <v>36</v>
      </c>
      <c r="E362" s="71" t="s">
        <v>947</v>
      </c>
      <c r="F362" s="73" t="s">
        <v>77</v>
      </c>
      <c r="G362" s="74">
        <v>797.4</v>
      </c>
      <c r="H362" s="75">
        <v>6.63</v>
      </c>
      <c r="I362" s="75">
        <v>1.84</v>
      </c>
      <c r="J362" s="75">
        <v>6.16</v>
      </c>
      <c r="K362" s="75">
        <v>8</v>
      </c>
      <c r="L362" s="75">
        <v>1467.2159999999999</v>
      </c>
      <c r="M362" s="75">
        <v>4911.9840000000004</v>
      </c>
      <c r="N362" s="75">
        <v>6379.2</v>
      </c>
      <c r="O362" s="76">
        <v>1.9975004690957255E-3</v>
      </c>
      <c r="P362" s="13"/>
      <c r="Q362" s="91"/>
      <c r="R362" s="103"/>
      <c r="S362" s="103"/>
      <c r="T362" s="103"/>
      <c r="U362" s="103"/>
      <c r="V362" s="103"/>
      <c r="W362" s="163"/>
      <c r="X362" s="103"/>
      <c r="Y362" s="141"/>
      <c r="Z362" s="171"/>
      <c r="AA362" s="215"/>
      <c r="AB362" s="103"/>
      <c r="AC362" s="103"/>
      <c r="AD362" s="179"/>
      <c r="AE362" s="97"/>
      <c r="AF362" s="97"/>
      <c r="AG362" s="97"/>
      <c r="AH362" s="97"/>
      <c r="AI362" s="13"/>
      <c r="AJ362" s="13"/>
    </row>
    <row r="363" spans="1:36" ht="28.5">
      <c r="A363" s="83"/>
      <c r="B363" s="71" t="s">
        <v>948</v>
      </c>
      <c r="C363" s="72" t="s">
        <v>949</v>
      </c>
      <c r="D363" s="71" t="s">
        <v>36</v>
      </c>
      <c r="E363" s="71" t="s">
        <v>950</v>
      </c>
      <c r="F363" s="73" t="s">
        <v>77</v>
      </c>
      <c r="G363" s="74">
        <v>295.89999999999998</v>
      </c>
      <c r="H363" s="75">
        <v>9.26</v>
      </c>
      <c r="I363" s="75">
        <v>2.41</v>
      </c>
      <c r="J363" s="75">
        <v>8.77</v>
      </c>
      <c r="K363" s="75">
        <v>11.18</v>
      </c>
      <c r="L363" s="75">
        <v>713.11900000000003</v>
      </c>
      <c r="M363" s="75">
        <v>2595.0410000000002</v>
      </c>
      <c r="N363" s="75">
        <v>3308.16</v>
      </c>
      <c r="O363" s="76">
        <v>1.035874584876429E-3</v>
      </c>
      <c r="P363" s="13"/>
      <c r="Q363" s="91"/>
      <c r="R363" s="103"/>
      <c r="S363" s="103"/>
      <c r="T363" s="103"/>
      <c r="U363" s="103"/>
      <c r="V363" s="103"/>
      <c r="W363" s="163"/>
      <c r="X363" s="103"/>
      <c r="Y363" s="141"/>
      <c r="Z363" s="171"/>
      <c r="AA363" s="215"/>
      <c r="AB363" s="103"/>
      <c r="AC363" s="103"/>
      <c r="AD363" s="179"/>
      <c r="AE363" s="97"/>
      <c r="AF363" s="97"/>
      <c r="AG363" s="97"/>
      <c r="AH363" s="97"/>
      <c r="AI363" s="13"/>
      <c r="AJ363" s="13"/>
    </row>
    <row r="364" spans="1:36" ht="28.5">
      <c r="A364" s="83"/>
      <c r="B364" s="71" t="s">
        <v>951</v>
      </c>
      <c r="C364" s="72" t="s">
        <v>952</v>
      </c>
      <c r="D364" s="71" t="s">
        <v>322</v>
      </c>
      <c r="E364" s="71" t="s">
        <v>953</v>
      </c>
      <c r="F364" s="73" t="s">
        <v>38</v>
      </c>
      <c r="G364" s="74">
        <v>1</v>
      </c>
      <c r="H364" s="75">
        <v>49.25</v>
      </c>
      <c r="I364" s="75">
        <v>48.28</v>
      </c>
      <c r="J364" s="75">
        <v>11.21</v>
      </c>
      <c r="K364" s="75">
        <v>59.49</v>
      </c>
      <c r="L364" s="75">
        <v>48.28</v>
      </c>
      <c r="M364" s="75">
        <v>11.21</v>
      </c>
      <c r="N364" s="75">
        <v>59.49</v>
      </c>
      <c r="O364" s="76">
        <v>1.862793185767882E-5</v>
      </c>
      <c r="P364" s="13"/>
      <c r="Q364" s="91"/>
      <c r="R364" s="103"/>
      <c r="S364" s="103"/>
      <c r="T364" s="103"/>
      <c r="U364" s="103"/>
      <c r="V364" s="103"/>
      <c r="W364" s="163"/>
      <c r="X364" s="103"/>
      <c r="Y364" s="141"/>
      <c r="Z364" s="171"/>
      <c r="AA364" s="215"/>
      <c r="AB364" s="103"/>
      <c r="AC364" s="103"/>
      <c r="AD364" s="179"/>
      <c r="AE364" s="97"/>
      <c r="AF364" s="97"/>
      <c r="AG364" s="97"/>
      <c r="AH364" s="97"/>
      <c r="AI364" s="13"/>
      <c r="AJ364" s="13"/>
    </row>
    <row r="365" spans="1:36">
      <c r="A365" s="83"/>
      <c r="B365" s="71" t="s">
        <v>954</v>
      </c>
      <c r="C365" s="72" t="s">
        <v>955</v>
      </c>
      <c r="D365" s="71" t="s">
        <v>32</v>
      </c>
      <c r="E365" s="71" t="s">
        <v>956</v>
      </c>
      <c r="F365" s="73" t="s">
        <v>38</v>
      </c>
      <c r="G365" s="74">
        <v>1</v>
      </c>
      <c r="H365" s="75">
        <v>101.19</v>
      </c>
      <c r="I365" s="75">
        <v>60.01</v>
      </c>
      <c r="J365" s="75">
        <v>62.23</v>
      </c>
      <c r="K365" s="75">
        <v>122.24</v>
      </c>
      <c r="L365" s="75">
        <v>60.01</v>
      </c>
      <c r="M365" s="75">
        <v>62.23</v>
      </c>
      <c r="N365" s="75">
        <v>122.24</v>
      </c>
      <c r="O365" s="76">
        <v>3.8276658098548642E-5</v>
      </c>
      <c r="P365" s="13"/>
      <c r="Q365" s="91"/>
      <c r="R365" s="103"/>
      <c r="S365" s="103"/>
      <c r="T365" s="103"/>
      <c r="U365" s="103"/>
      <c r="V365" s="103"/>
      <c r="W365" s="163"/>
      <c r="X365" s="103"/>
      <c r="Y365" s="141"/>
      <c r="Z365" s="171"/>
      <c r="AA365" s="215"/>
      <c r="AB365" s="103"/>
      <c r="AC365" s="103"/>
      <c r="AD365" s="179"/>
      <c r="AE365" s="97"/>
      <c r="AF365" s="97"/>
      <c r="AG365" s="97"/>
      <c r="AH365" s="97"/>
      <c r="AI365" s="13"/>
      <c r="AJ365" s="13"/>
    </row>
    <row r="366" spans="1:36">
      <c r="A366" s="83"/>
      <c r="B366" s="71" t="s">
        <v>957</v>
      </c>
      <c r="C366" s="72" t="s">
        <v>958</v>
      </c>
      <c r="D366" s="71" t="s">
        <v>32</v>
      </c>
      <c r="E366" s="71" t="s">
        <v>959</v>
      </c>
      <c r="F366" s="73" t="s">
        <v>38</v>
      </c>
      <c r="G366" s="74">
        <v>4</v>
      </c>
      <c r="H366" s="75">
        <v>218.18</v>
      </c>
      <c r="I366" s="75">
        <v>65.2</v>
      </c>
      <c r="J366" s="75">
        <v>198.38</v>
      </c>
      <c r="K366" s="75">
        <v>263.58</v>
      </c>
      <c r="L366" s="75">
        <v>260.8</v>
      </c>
      <c r="M366" s="75">
        <v>793.52</v>
      </c>
      <c r="N366" s="75">
        <v>1054.32</v>
      </c>
      <c r="O366" s="76">
        <v>3.3013617609998206E-4</v>
      </c>
      <c r="P366" s="13"/>
      <c r="Q366" s="91"/>
      <c r="R366" s="103"/>
      <c r="S366" s="103"/>
      <c r="T366" s="103"/>
      <c r="U366" s="103"/>
      <c r="V366" s="103"/>
      <c r="W366" s="163"/>
      <c r="X366" s="103"/>
      <c r="Y366" s="141"/>
      <c r="Z366" s="171"/>
      <c r="AA366" s="215"/>
      <c r="AB366" s="103"/>
      <c r="AC366" s="103"/>
      <c r="AD366" s="179"/>
      <c r="AE366" s="97"/>
      <c r="AF366" s="97"/>
      <c r="AG366" s="97"/>
      <c r="AH366" s="97"/>
      <c r="AI366" s="13"/>
      <c r="AJ366" s="13"/>
    </row>
    <row r="367" spans="1:36" ht="28.5">
      <c r="A367" s="83"/>
      <c r="B367" s="71" t="s">
        <v>960</v>
      </c>
      <c r="C367" s="72" t="s">
        <v>961</v>
      </c>
      <c r="D367" s="71" t="s">
        <v>36</v>
      </c>
      <c r="E367" s="71" t="s">
        <v>962</v>
      </c>
      <c r="F367" s="73" t="s">
        <v>38</v>
      </c>
      <c r="G367" s="74">
        <v>1</v>
      </c>
      <c r="H367" s="75">
        <v>72.36</v>
      </c>
      <c r="I367" s="75">
        <v>41.47</v>
      </c>
      <c r="J367" s="75">
        <v>45.94</v>
      </c>
      <c r="K367" s="75">
        <v>87.41</v>
      </c>
      <c r="L367" s="75">
        <v>41.47</v>
      </c>
      <c r="M367" s="75">
        <v>45.94</v>
      </c>
      <c r="N367" s="75">
        <v>87.41</v>
      </c>
      <c r="O367" s="76">
        <v>2.7370440808198107E-5</v>
      </c>
      <c r="P367" s="13"/>
      <c r="Q367" s="91"/>
      <c r="R367" s="103"/>
      <c r="S367" s="103"/>
      <c r="T367" s="103"/>
      <c r="U367" s="103"/>
      <c r="V367" s="103"/>
      <c r="W367" s="163"/>
      <c r="X367" s="103"/>
      <c r="Y367" s="141"/>
      <c r="Z367" s="171"/>
      <c r="AA367" s="215"/>
      <c r="AB367" s="103"/>
      <c r="AC367" s="103"/>
      <c r="AD367" s="179"/>
      <c r="AE367" s="97"/>
      <c r="AF367" s="97"/>
      <c r="AG367" s="97"/>
      <c r="AH367" s="97"/>
      <c r="AI367" s="13"/>
      <c r="AJ367" s="13"/>
    </row>
    <row r="368" spans="1:36" ht="28.5">
      <c r="A368" s="83"/>
      <c r="B368" s="71" t="s">
        <v>963</v>
      </c>
      <c r="C368" s="72" t="s">
        <v>964</v>
      </c>
      <c r="D368" s="71" t="s">
        <v>36</v>
      </c>
      <c r="E368" s="71" t="s">
        <v>965</v>
      </c>
      <c r="F368" s="73" t="s">
        <v>38</v>
      </c>
      <c r="G368" s="74">
        <v>1</v>
      </c>
      <c r="H368" s="75">
        <v>66.02</v>
      </c>
      <c r="I368" s="75">
        <v>37.42</v>
      </c>
      <c r="J368" s="75">
        <v>42.33</v>
      </c>
      <c r="K368" s="75">
        <v>79.75</v>
      </c>
      <c r="L368" s="75">
        <v>37.42</v>
      </c>
      <c r="M368" s="75">
        <v>42.33</v>
      </c>
      <c r="N368" s="75">
        <v>79.75</v>
      </c>
      <c r="O368" s="76">
        <v>2.4971887134810652E-5</v>
      </c>
      <c r="P368" s="13"/>
      <c r="Q368" s="91"/>
      <c r="R368" s="103"/>
      <c r="S368" s="103"/>
      <c r="T368" s="103"/>
      <c r="U368" s="103"/>
      <c r="V368" s="103"/>
      <c r="W368" s="163"/>
      <c r="X368" s="103"/>
      <c r="Y368" s="141"/>
      <c r="Z368" s="171"/>
      <c r="AA368" s="215"/>
      <c r="AB368" s="103"/>
      <c r="AC368" s="103"/>
      <c r="AD368" s="179"/>
      <c r="AE368" s="97"/>
      <c r="AF368" s="97"/>
      <c r="AG368" s="97"/>
      <c r="AH368" s="97"/>
      <c r="AI368" s="13"/>
      <c r="AJ368" s="13"/>
    </row>
    <row r="369" spans="1:36" ht="28.5">
      <c r="A369" s="83"/>
      <c r="B369" s="71" t="s">
        <v>966</v>
      </c>
      <c r="C369" s="72" t="s">
        <v>967</v>
      </c>
      <c r="D369" s="71" t="s">
        <v>36</v>
      </c>
      <c r="E369" s="71" t="s">
        <v>968</v>
      </c>
      <c r="F369" s="73" t="s">
        <v>38</v>
      </c>
      <c r="G369" s="74">
        <v>2</v>
      </c>
      <c r="H369" s="75">
        <v>57.16</v>
      </c>
      <c r="I369" s="75">
        <v>33.4</v>
      </c>
      <c r="J369" s="75">
        <v>35.65</v>
      </c>
      <c r="K369" s="75">
        <v>69.05</v>
      </c>
      <c r="L369" s="75">
        <v>66.8</v>
      </c>
      <c r="M369" s="75">
        <v>71.3</v>
      </c>
      <c r="N369" s="75">
        <v>138.1</v>
      </c>
      <c r="O369" s="76">
        <v>4.3242854085484028E-5</v>
      </c>
      <c r="P369" s="13"/>
      <c r="Q369" s="91"/>
      <c r="R369" s="103"/>
      <c r="S369" s="103"/>
      <c r="T369" s="103"/>
      <c r="U369" s="103"/>
      <c r="V369" s="103"/>
      <c r="W369" s="163"/>
      <c r="X369" s="103"/>
      <c r="Y369" s="141"/>
      <c r="Z369" s="171"/>
      <c r="AA369" s="215"/>
      <c r="AB369" s="103"/>
      <c r="AC369" s="103"/>
      <c r="AD369" s="179"/>
      <c r="AE369" s="97"/>
      <c r="AF369" s="97"/>
      <c r="AG369" s="97"/>
      <c r="AH369" s="97"/>
      <c r="AI369" s="13"/>
      <c r="AJ369" s="13"/>
    </row>
    <row r="370" spans="1:36" ht="28.5">
      <c r="A370" s="83"/>
      <c r="B370" s="71" t="s">
        <v>969</v>
      </c>
      <c r="C370" s="72" t="s">
        <v>970</v>
      </c>
      <c r="D370" s="71" t="s">
        <v>36</v>
      </c>
      <c r="E370" s="71" t="s">
        <v>971</v>
      </c>
      <c r="F370" s="73" t="s">
        <v>38</v>
      </c>
      <c r="G370" s="74">
        <v>2</v>
      </c>
      <c r="H370" s="75">
        <v>49.45</v>
      </c>
      <c r="I370" s="75">
        <v>25.28</v>
      </c>
      <c r="J370" s="75">
        <v>34.46</v>
      </c>
      <c r="K370" s="75">
        <v>59.74</v>
      </c>
      <c r="L370" s="75">
        <v>50.56</v>
      </c>
      <c r="M370" s="75">
        <v>68.92</v>
      </c>
      <c r="N370" s="75">
        <v>119.48</v>
      </c>
      <c r="O370" s="76">
        <v>3.741242727106178E-5</v>
      </c>
      <c r="P370" s="13"/>
      <c r="Q370" s="91"/>
      <c r="R370" s="103"/>
      <c r="S370" s="103"/>
      <c r="T370" s="103"/>
      <c r="U370" s="103"/>
      <c r="V370" s="103"/>
      <c r="W370" s="163"/>
      <c r="X370" s="103"/>
      <c r="Y370" s="141"/>
      <c r="Z370" s="171"/>
      <c r="AA370" s="215"/>
      <c r="AB370" s="103"/>
      <c r="AC370" s="103"/>
      <c r="AD370" s="179"/>
      <c r="AE370" s="97"/>
      <c r="AF370" s="97"/>
      <c r="AG370" s="97"/>
      <c r="AH370" s="97"/>
      <c r="AI370" s="13"/>
      <c r="AJ370" s="13"/>
    </row>
    <row r="371" spans="1:36" ht="28.5">
      <c r="A371" s="83"/>
      <c r="B371" s="71" t="s">
        <v>972</v>
      </c>
      <c r="C371" s="72" t="s">
        <v>973</v>
      </c>
      <c r="D371" s="71" t="s">
        <v>36</v>
      </c>
      <c r="E371" s="71" t="s">
        <v>974</v>
      </c>
      <c r="F371" s="73" t="s">
        <v>38</v>
      </c>
      <c r="G371" s="74">
        <v>11</v>
      </c>
      <c r="H371" s="75">
        <v>35.56</v>
      </c>
      <c r="I371" s="75">
        <v>21.21</v>
      </c>
      <c r="J371" s="75">
        <v>21.75</v>
      </c>
      <c r="K371" s="75">
        <v>42.96</v>
      </c>
      <c r="L371" s="75">
        <v>233.31</v>
      </c>
      <c r="M371" s="75">
        <v>239.25</v>
      </c>
      <c r="N371" s="75">
        <v>472.56</v>
      </c>
      <c r="O371" s="76">
        <v>1.479713477670987E-4</v>
      </c>
      <c r="P371" s="13"/>
      <c r="Q371" s="91"/>
      <c r="R371" s="103"/>
      <c r="S371" s="103"/>
      <c r="T371" s="103"/>
      <c r="U371" s="103"/>
      <c r="V371" s="103"/>
      <c r="W371" s="163"/>
      <c r="X371" s="103"/>
      <c r="Y371" s="141"/>
      <c r="Z371" s="171"/>
      <c r="AA371" s="215"/>
      <c r="AB371" s="103"/>
      <c r="AC371" s="103"/>
      <c r="AD371" s="179"/>
      <c r="AE371" s="97"/>
      <c r="AF371" s="97"/>
      <c r="AG371" s="97"/>
      <c r="AH371" s="97"/>
      <c r="AI371" s="13"/>
      <c r="AJ371" s="13"/>
    </row>
    <row r="372" spans="1:36" ht="28.5">
      <c r="A372" s="83"/>
      <c r="B372" s="71" t="s">
        <v>975</v>
      </c>
      <c r="C372" s="72" t="s">
        <v>976</v>
      </c>
      <c r="D372" s="71" t="s">
        <v>36</v>
      </c>
      <c r="E372" s="71" t="s">
        <v>977</v>
      </c>
      <c r="F372" s="73" t="s">
        <v>38</v>
      </c>
      <c r="G372" s="74">
        <v>1</v>
      </c>
      <c r="H372" s="75">
        <v>50.77</v>
      </c>
      <c r="I372" s="75">
        <v>29.29</v>
      </c>
      <c r="J372" s="75">
        <v>32.04</v>
      </c>
      <c r="K372" s="75">
        <v>61.33</v>
      </c>
      <c r="L372" s="75">
        <v>29.29</v>
      </c>
      <c r="M372" s="75">
        <v>32.04</v>
      </c>
      <c r="N372" s="75">
        <v>61.33</v>
      </c>
      <c r="O372" s="76">
        <v>1.9204085742670062E-5</v>
      </c>
      <c r="P372" s="13"/>
      <c r="Q372" s="91"/>
      <c r="R372" s="103"/>
      <c r="S372" s="103"/>
      <c r="T372" s="103"/>
      <c r="U372" s="103"/>
      <c r="V372" s="103"/>
      <c r="W372" s="163"/>
      <c r="X372" s="103"/>
      <c r="Y372" s="141"/>
      <c r="Z372" s="171"/>
      <c r="AA372" s="215"/>
      <c r="AB372" s="103"/>
      <c r="AC372" s="103"/>
      <c r="AD372" s="179"/>
      <c r="AE372" s="97"/>
      <c r="AF372" s="97"/>
      <c r="AG372" s="97"/>
      <c r="AH372" s="97"/>
      <c r="AI372" s="13"/>
      <c r="AJ372" s="13"/>
    </row>
    <row r="373" spans="1:36" ht="28.5">
      <c r="A373" s="83"/>
      <c r="B373" s="71" t="s">
        <v>978</v>
      </c>
      <c r="C373" s="72" t="s">
        <v>979</v>
      </c>
      <c r="D373" s="71" t="s">
        <v>36</v>
      </c>
      <c r="E373" s="71" t="s">
        <v>980</v>
      </c>
      <c r="F373" s="73" t="s">
        <v>38</v>
      </c>
      <c r="G373" s="74">
        <v>27</v>
      </c>
      <c r="H373" s="75">
        <v>29.22</v>
      </c>
      <c r="I373" s="75">
        <v>17.149999999999999</v>
      </c>
      <c r="J373" s="75">
        <v>18.149999999999999</v>
      </c>
      <c r="K373" s="75">
        <v>35.299999999999997</v>
      </c>
      <c r="L373" s="75">
        <v>463.05</v>
      </c>
      <c r="M373" s="75">
        <v>490.05</v>
      </c>
      <c r="N373" s="75">
        <v>953.1</v>
      </c>
      <c r="O373" s="76">
        <v>2.9844144988323552E-4</v>
      </c>
      <c r="P373" s="13"/>
      <c r="Q373" s="91"/>
      <c r="R373" s="103"/>
      <c r="S373" s="103"/>
      <c r="T373" s="103"/>
      <c r="U373" s="103"/>
      <c r="V373" s="103"/>
      <c r="W373" s="163"/>
      <c r="X373" s="103"/>
      <c r="Y373" s="141"/>
      <c r="Z373" s="171"/>
      <c r="AA373" s="215"/>
      <c r="AB373" s="103"/>
      <c r="AC373" s="103"/>
      <c r="AD373" s="179"/>
      <c r="AE373" s="97"/>
      <c r="AF373" s="97"/>
      <c r="AG373" s="97"/>
      <c r="AH373" s="97"/>
      <c r="AI373" s="13"/>
      <c r="AJ373" s="13"/>
    </row>
    <row r="374" spans="1:36" ht="28.5">
      <c r="A374" s="83"/>
      <c r="B374" s="71" t="s">
        <v>981</v>
      </c>
      <c r="C374" s="72" t="s">
        <v>982</v>
      </c>
      <c r="D374" s="71" t="s">
        <v>36</v>
      </c>
      <c r="E374" s="71" t="s">
        <v>983</v>
      </c>
      <c r="F374" s="73" t="s">
        <v>38</v>
      </c>
      <c r="G374" s="74">
        <v>1</v>
      </c>
      <c r="H374" s="75">
        <v>44.47</v>
      </c>
      <c r="I374" s="75">
        <v>25.28</v>
      </c>
      <c r="J374" s="75">
        <v>28.44</v>
      </c>
      <c r="K374" s="75">
        <v>53.72</v>
      </c>
      <c r="L374" s="75">
        <v>25.28</v>
      </c>
      <c r="M374" s="75">
        <v>28.44</v>
      </c>
      <c r="N374" s="75">
        <v>53.72</v>
      </c>
      <c r="O374" s="76">
        <v>1.6821188424853018E-5</v>
      </c>
      <c r="P374" s="13"/>
      <c r="Q374" s="91"/>
      <c r="R374" s="103"/>
      <c r="S374" s="103"/>
      <c r="T374" s="103"/>
      <c r="U374" s="103"/>
      <c r="V374" s="103"/>
      <c r="W374" s="163"/>
      <c r="X374" s="103"/>
      <c r="Y374" s="141"/>
      <c r="Z374" s="171"/>
      <c r="AA374" s="215"/>
      <c r="AB374" s="103"/>
      <c r="AC374" s="103"/>
      <c r="AD374" s="179"/>
      <c r="AE374" s="97"/>
      <c r="AF374" s="97"/>
      <c r="AG374" s="97"/>
      <c r="AH374" s="97"/>
      <c r="AI374" s="13"/>
      <c r="AJ374" s="13"/>
    </row>
    <row r="375" spans="1:36">
      <c r="A375" s="83"/>
      <c r="B375" s="71" t="s">
        <v>984</v>
      </c>
      <c r="C375" s="72" t="s">
        <v>985</v>
      </c>
      <c r="D375" s="71" t="s">
        <v>32</v>
      </c>
      <c r="E375" s="71" t="s">
        <v>986</v>
      </c>
      <c r="F375" s="73" t="s">
        <v>38</v>
      </c>
      <c r="G375" s="74">
        <v>49</v>
      </c>
      <c r="H375" s="75">
        <v>11.94</v>
      </c>
      <c r="I375" s="75">
        <v>8.57</v>
      </c>
      <c r="J375" s="75">
        <v>5.85</v>
      </c>
      <c r="K375" s="75">
        <v>14.42</v>
      </c>
      <c r="L375" s="75">
        <v>419.93</v>
      </c>
      <c r="M375" s="75">
        <v>286.64999999999998</v>
      </c>
      <c r="N375" s="75">
        <v>706.58</v>
      </c>
      <c r="O375" s="76">
        <v>2.2124935437886533E-4</v>
      </c>
      <c r="P375" s="13"/>
      <c r="Q375" s="91"/>
      <c r="R375" s="103"/>
      <c r="S375" s="103"/>
      <c r="T375" s="103"/>
      <c r="U375" s="103"/>
      <c r="V375" s="103"/>
      <c r="W375" s="163"/>
      <c r="X375" s="103"/>
      <c r="Y375" s="141"/>
      <c r="Z375" s="171"/>
      <c r="AA375" s="215"/>
      <c r="AB375" s="103"/>
      <c r="AC375" s="103"/>
      <c r="AD375" s="179"/>
      <c r="AE375" s="97"/>
      <c r="AF375" s="97"/>
      <c r="AG375" s="97"/>
      <c r="AH375" s="97"/>
      <c r="AI375" s="13"/>
      <c r="AJ375" s="13"/>
    </row>
    <row r="376" spans="1:36">
      <c r="A376" s="83"/>
      <c r="B376" s="71" t="s">
        <v>987</v>
      </c>
      <c r="C376" s="72" t="s">
        <v>988</v>
      </c>
      <c r="D376" s="71" t="s">
        <v>32</v>
      </c>
      <c r="E376" s="71" t="s">
        <v>989</v>
      </c>
      <c r="F376" s="73" t="s">
        <v>38</v>
      </c>
      <c r="G376" s="74">
        <v>224</v>
      </c>
      <c r="H376" s="75">
        <v>8.44</v>
      </c>
      <c r="I376" s="75">
        <v>2.0699999999999998</v>
      </c>
      <c r="J376" s="75">
        <v>8.1199999999999992</v>
      </c>
      <c r="K376" s="75">
        <v>10.19</v>
      </c>
      <c r="L376" s="75">
        <v>463.68</v>
      </c>
      <c r="M376" s="75">
        <v>1818.88</v>
      </c>
      <c r="N376" s="75">
        <v>2282.56</v>
      </c>
      <c r="O376" s="76">
        <v>7.1473141941609281E-4</v>
      </c>
      <c r="P376" s="13"/>
      <c r="Q376" s="91"/>
      <c r="R376" s="103"/>
      <c r="S376" s="103"/>
      <c r="T376" s="103"/>
      <c r="U376" s="103"/>
      <c r="V376" s="103"/>
      <c r="W376" s="163"/>
      <c r="X376" s="103"/>
      <c r="Y376" s="141"/>
      <c r="Z376" s="171"/>
      <c r="AA376" s="215"/>
      <c r="AB376" s="103"/>
      <c r="AC376" s="103"/>
      <c r="AD376" s="179"/>
      <c r="AE376" s="97"/>
      <c r="AF376" s="97"/>
      <c r="AG376" s="97"/>
      <c r="AH376" s="97"/>
      <c r="AI376" s="13"/>
      <c r="AJ376" s="13"/>
    </row>
    <row r="377" spans="1:36" ht="28.5">
      <c r="A377" s="83"/>
      <c r="B377" s="71" t="s">
        <v>990</v>
      </c>
      <c r="C377" s="72" t="s">
        <v>991</v>
      </c>
      <c r="D377" s="71" t="s">
        <v>36</v>
      </c>
      <c r="E377" s="71" t="s">
        <v>992</v>
      </c>
      <c r="F377" s="73" t="s">
        <v>38</v>
      </c>
      <c r="G377" s="74">
        <v>2</v>
      </c>
      <c r="H377" s="75">
        <v>34.49</v>
      </c>
      <c r="I377" s="75">
        <v>21.21</v>
      </c>
      <c r="J377" s="75">
        <v>20.45</v>
      </c>
      <c r="K377" s="75">
        <v>41.66</v>
      </c>
      <c r="L377" s="75">
        <v>42.42</v>
      </c>
      <c r="M377" s="75">
        <v>40.9</v>
      </c>
      <c r="N377" s="75">
        <v>83.32</v>
      </c>
      <c r="O377" s="76">
        <v>2.6089750922538229E-5</v>
      </c>
      <c r="P377" s="13"/>
      <c r="Q377" s="91"/>
      <c r="R377" s="103"/>
      <c r="S377" s="103"/>
      <c r="T377" s="103"/>
      <c r="U377" s="103"/>
      <c r="V377" s="103"/>
      <c r="W377" s="163"/>
      <c r="X377" s="103"/>
      <c r="Y377" s="141"/>
      <c r="Z377" s="171"/>
      <c r="AA377" s="215"/>
      <c r="AB377" s="103"/>
      <c r="AC377" s="103"/>
      <c r="AD377" s="179"/>
      <c r="AE377" s="97"/>
      <c r="AF377" s="97"/>
      <c r="AG377" s="97"/>
      <c r="AH377" s="97"/>
      <c r="AI377" s="13"/>
      <c r="AJ377" s="13"/>
    </row>
    <row r="378" spans="1:36" ht="28.5">
      <c r="A378" s="83"/>
      <c r="B378" s="71" t="s">
        <v>993</v>
      </c>
      <c r="C378" s="72" t="s">
        <v>994</v>
      </c>
      <c r="D378" s="71" t="s">
        <v>36</v>
      </c>
      <c r="E378" s="71" t="s">
        <v>995</v>
      </c>
      <c r="F378" s="73" t="s">
        <v>38</v>
      </c>
      <c r="G378" s="74">
        <v>17</v>
      </c>
      <c r="H378" s="75">
        <v>36.56</v>
      </c>
      <c r="I378" s="75">
        <v>21.21</v>
      </c>
      <c r="J378" s="75">
        <v>22.95</v>
      </c>
      <c r="K378" s="75">
        <v>44.16</v>
      </c>
      <c r="L378" s="75">
        <v>360.57</v>
      </c>
      <c r="M378" s="75">
        <v>390.15</v>
      </c>
      <c r="N378" s="75">
        <v>750.72</v>
      </c>
      <c r="O378" s="76">
        <v>2.35070785076427E-4</v>
      </c>
      <c r="P378" s="13"/>
      <c r="Q378" s="91"/>
      <c r="R378" s="103"/>
      <c r="S378" s="103"/>
      <c r="T378" s="103"/>
      <c r="U378" s="103"/>
      <c r="V378" s="103"/>
      <c r="W378" s="163"/>
      <c r="X378" s="103"/>
      <c r="Y378" s="141"/>
      <c r="Z378" s="171"/>
      <c r="AA378" s="215"/>
      <c r="AB378" s="103"/>
      <c r="AC378" s="103"/>
      <c r="AD378" s="179"/>
      <c r="AE378" s="97"/>
      <c r="AF378" s="97"/>
      <c r="AG378" s="97"/>
      <c r="AH378" s="97"/>
      <c r="AI378" s="13"/>
      <c r="AJ378" s="13"/>
    </row>
    <row r="379" spans="1:36">
      <c r="A379" s="83"/>
      <c r="B379" s="71" t="s">
        <v>996</v>
      </c>
      <c r="C379" s="72" t="s">
        <v>997</v>
      </c>
      <c r="D379" s="71" t="s">
        <v>32</v>
      </c>
      <c r="E379" s="71" t="s">
        <v>998</v>
      </c>
      <c r="F379" s="73" t="s">
        <v>38</v>
      </c>
      <c r="G379" s="74">
        <v>25</v>
      </c>
      <c r="H379" s="75">
        <v>21.82</v>
      </c>
      <c r="I379" s="75">
        <v>8.9700000000000006</v>
      </c>
      <c r="J379" s="75">
        <v>17.39</v>
      </c>
      <c r="K379" s="75">
        <v>26.36</v>
      </c>
      <c r="L379" s="75">
        <v>224.25</v>
      </c>
      <c r="M379" s="75">
        <v>434.75</v>
      </c>
      <c r="N379" s="75">
        <v>659</v>
      </c>
      <c r="O379" s="76">
        <v>2.063507664180592E-4</v>
      </c>
      <c r="P379" s="13"/>
      <c r="Q379" s="91"/>
      <c r="R379" s="103"/>
      <c r="S379" s="103"/>
      <c r="T379" s="103"/>
      <c r="U379" s="103"/>
      <c r="V379" s="103"/>
      <c r="W379" s="163"/>
      <c r="X379" s="103"/>
      <c r="Y379" s="141"/>
      <c r="Z379" s="171"/>
      <c r="AA379" s="215"/>
      <c r="AB379" s="103"/>
      <c r="AC379" s="103"/>
      <c r="AD379" s="179"/>
      <c r="AE379" s="97"/>
      <c r="AF379" s="97"/>
      <c r="AG379" s="97"/>
      <c r="AH379" s="97"/>
      <c r="AI379" s="13"/>
      <c r="AJ379" s="13"/>
    </row>
    <row r="380" spans="1:36" ht="28.5">
      <c r="A380" s="83"/>
      <c r="B380" s="71" t="s">
        <v>999</v>
      </c>
      <c r="C380" s="72" t="s">
        <v>1000</v>
      </c>
      <c r="D380" s="71" t="s">
        <v>36</v>
      </c>
      <c r="E380" s="71" t="s">
        <v>1001</v>
      </c>
      <c r="F380" s="73" t="s">
        <v>38</v>
      </c>
      <c r="G380" s="74">
        <v>22</v>
      </c>
      <c r="H380" s="75">
        <v>38.93</v>
      </c>
      <c r="I380" s="75">
        <v>23.2</v>
      </c>
      <c r="J380" s="75">
        <v>23.83</v>
      </c>
      <c r="K380" s="75">
        <v>47.03</v>
      </c>
      <c r="L380" s="75">
        <v>510.4</v>
      </c>
      <c r="M380" s="75">
        <v>524.26</v>
      </c>
      <c r="N380" s="75">
        <v>1034.6600000000001</v>
      </c>
      <c r="O380" s="76">
        <v>3.239800970896952E-4</v>
      </c>
      <c r="P380" s="13"/>
      <c r="Q380" s="91"/>
      <c r="R380" s="103"/>
      <c r="S380" s="103"/>
      <c r="T380" s="103"/>
      <c r="U380" s="103"/>
      <c r="V380" s="103"/>
      <c r="W380" s="163"/>
      <c r="X380" s="103"/>
      <c r="Y380" s="141"/>
      <c r="Z380" s="171"/>
      <c r="AA380" s="215"/>
      <c r="AB380" s="103"/>
      <c r="AC380" s="103"/>
      <c r="AD380" s="179"/>
      <c r="AE380" s="97"/>
      <c r="AF380" s="97"/>
      <c r="AG380" s="97"/>
      <c r="AH380" s="97"/>
      <c r="AI380" s="13"/>
      <c r="AJ380" s="13"/>
    </row>
    <row r="381" spans="1:36" ht="28.5">
      <c r="A381" s="83"/>
      <c r="B381" s="71" t="s">
        <v>1002</v>
      </c>
      <c r="C381" s="72" t="s">
        <v>1003</v>
      </c>
      <c r="D381" s="71" t="s">
        <v>36</v>
      </c>
      <c r="E381" s="71" t="s">
        <v>1004</v>
      </c>
      <c r="F381" s="73" t="s">
        <v>38</v>
      </c>
      <c r="G381" s="74">
        <v>2</v>
      </c>
      <c r="H381" s="75">
        <v>54.18</v>
      </c>
      <c r="I381" s="75">
        <v>31.33</v>
      </c>
      <c r="J381" s="75">
        <v>34.119999999999997</v>
      </c>
      <c r="K381" s="75">
        <v>65.45</v>
      </c>
      <c r="L381" s="75">
        <v>62.66</v>
      </c>
      <c r="M381" s="75">
        <v>68.239999999999995</v>
      </c>
      <c r="N381" s="75">
        <v>130.9</v>
      </c>
      <c r="O381" s="76">
        <v>4.0988338883344382E-5</v>
      </c>
      <c r="P381" s="13"/>
      <c r="Q381" s="91"/>
      <c r="R381" s="103"/>
      <c r="S381" s="103"/>
      <c r="T381" s="103"/>
      <c r="U381" s="103"/>
      <c r="V381" s="103"/>
      <c r="W381" s="163"/>
      <c r="X381" s="103"/>
      <c r="Y381" s="141"/>
      <c r="Z381" s="171"/>
      <c r="AA381" s="215"/>
      <c r="AB381" s="103"/>
      <c r="AC381" s="103"/>
      <c r="AD381" s="179"/>
      <c r="AE381" s="97"/>
      <c r="AF381" s="97"/>
      <c r="AG381" s="97"/>
      <c r="AH381" s="97"/>
      <c r="AI381" s="13"/>
      <c r="AJ381" s="13"/>
    </row>
    <row r="382" spans="1:36" ht="28.5">
      <c r="A382" s="83"/>
      <c r="B382" s="71" t="s">
        <v>1005</v>
      </c>
      <c r="C382" s="72" t="s">
        <v>1006</v>
      </c>
      <c r="D382" s="71" t="s">
        <v>36</v>
      </c>
      <c r="E382" s="71" t="s">
        <v>1007</v>
      </c>
      <c r="F382" s="73" t="s">
        <v>38</v>
      </c>
      <c r="G382" s="74">
        <v>98</v>
      </c>
      <c r="H382" s="75">
        <v>44.25</v>
      </c>
      <c r="I382" s="75">
        <v>27.31</v>
      </c>
      <c r="J382" s="75">
        <v>26.14</v>
      </c>
      <c r="K382" s="75">
        <v>53.45</v>
      </c>
      <c r="L382" s="75">
        <v>2676.38</v>
      </c>
      <c r="M382" s="75">
        <v>2561.7199999999998</v>
      </c>
      <c r="N382" s="75">
        <v>5238.1000000000004</v>
      </c>
      <c r="O382" s="76">
        <v>1.6401911222677327E-3</v>
      </c>
      <c r="P382" s="13"/>
      <c r="Q382" s="91"/>
      <c r="R382" s="103"/>
      <c r="S382" s="103"/>
      <c r="T382" s="103"/>
      <c r="U382" s="103"/>
      <c r="V382" s="103"/>
      <c r="W382" s="163"/>
      <c r="X382" s="103"/>
      <c r="Y382" s="141"/>
      <c r="Z382" s="171"/>
      <c r="AA382" s="215"/>
      <c r="AB382" s="103"/>
      <c r="AC382" s="103"/>
      <c r="AD382" s="179"/>
      <c r="AE382" s="97"/>
      <c r="AF382" s="97"/>
      <c r="AG382" s="97"/>
      <c r="AH382" s="97"/>
      <c r="AI382" s="13"/>
      <c r="AJ382" s="13"/>
    </row>
    <row r="383" spans="1:36" ht="28.5">
      <c r="A383" s="83"/>
      <c r="B383" s="71" t="s">
        <v>1008</v>
      </c>
      <c r="C383" s="72" t="s">
        <v>1009</v>
      </c>
      <c r="D383" s="71" t="s">
        <v>36</v>
      </c>
      <c r="E383" s="71" t="s">
        <v>1010</v>
      </c>
      <c r="F383" s="73" t="s">
        <v>38</v>
      </c>
      <c r="G383" s="74">
        <v>26</v>
      </c>
      <c r="H383" s="75">
        <v>48.39</v>
      </c>
      <c r="I383" s="75">
        <v>27.31</v>
      </c>
      <c r="J383" s="75">
        <v>31.14</v>
      </c>
      <c r="K383" s="75">
        <v>58.45</v>
      </c>
      <c r="L383" s="75">
        <v>710.06</v>
      </c>
      <c r="M383" s="75">
        <v>809.64</v>
      </c>
      <c r="N383" s="75">
        <v>1519.7</v>
      </c>
      <c r="O383" s="76">
        <v>4.7585927120716927E-4</v>
      </c>
      <c r="P383" s="13"/>
      <c r="Q383" s="91"/>
      <c r="R383" s="103"/>
      <c r="S383" s="103"/>
      <c r="T383" s="103"/>
      <c r="U383" s="103"/>
      <c r="V383" s="103"/>
      <c r="W383" s="163"/>
      <c r="X383" s="103"/>
      <c r="Y383" s="141"/>
      <c r="Z383" s="171"/>
      <c r="AA383" s="215"/>
      <c r="AB383" s="103"/>
      <c r="AC383" s="103"/>
      <c r="AD383" s="179"/>
      <c r="AE383" s="97"/>
      <c r="AF383" s="97"/>
      <c r="AG383" s="97"/>
      <c r="AH383" s="97"/>
      <c r="AI383" s="13"/>
      <c r="AJ383" s="13"/>
    </row>
    <row r="384" spans="1:36" ht="28.5">
      <c r="A384" s="83"/>
      <c r="B384" s="71" t="s">
        <v>1011</v>
      </c>
      <c r="C384" s="72" t="s">
        <v>1012</v>
      </c>
      <c r="D384" s="71" t="s">
        <v>36</v>
      </c>
      <c r="E384" s="71" t="s">
        <v>1013</v>
      </c>
      <c r="F384" s="73" t="s">
        <v>38</v>
      </c>
      <c r="G384" s="74">
        <v>1</v>
      </c>
      <c r="H384" s="75">
        <v>64.73</v>
      </c>
      <c r="I384" s="75">
        <v>39.44</v>
      </c>
      <c r="J384" s="75">
        <v>38.76</v>
      </c>
      <c r="K384" s="75">
        <v>78.2</v>
      </c>
      <c r="L384" s="75">
        <v>39.44</v>
      </c>
      <c r="M384" s="75">
        <v>38.76</v>
      </c>
      <c r="N384" s="75">
        <v>78.2</v>
      </c>
      <c r="O384" s="76">
        <v>2.4486540112127812E-5</v>
      </c>
      <c r="P384" s="13"/>
      <c r="Q384" s="91"/>
      <c r="R384" s="103"/>
      <c r="S384" s="103"/>
      <c r="T384" s="103"/>
      <c r="U384" s="103"/>
      <c r="V384" s="103"/>
      <c r="W384" s="163"/>
      <c r="X384" s="103"/>
      <c r="Y384" s="141"/>
      <c r="Z384" s="171"/>
      <c r="AA384" s="215"/>
      <c r="AB384" s="103"/>
      <c r="AC384" s="103"/>
      <c r="AD384" s="179"/>
      <c r="AE384" s="97"/>
      <c r="AF384" s="97"/>
      <c r="AG384" s="97"/>
      <c r="AH384" s="97"/>
      <c r="AI384" s="13"/>
      <c r="AJ384" s="13"/>
    </row>
    <row r="385" spans="1:36" ht="28.5">
      <c r="A385" s="83"/>
      <c r="B385" s="71" t="s">
        <v>1014</v>
      </c>
      <c r="C385" s="72" t="s">
        <v>1015</v>
      </c>
      <c r="D385" s="71" t="s">
        <v>36</v>
      </c>
      <c r="E385" s="71" t="s">
        <v>1016</v>
      </c>
      <c r="F385" s="73" t="s">
        <v>38</v>
      </c>
      <c r="G385" s="74">
        <v>90</v>
      </c>
      <c r="H385" s="75">
        <v>23.72</v>
      </c>
      <c r="I385" s="75">
        <v>15.12</v>
      </c>
      <c r="J385" s="75">
        <v>13.53</v>
      </c>
      <c r="K385" s="75">
        <v>28.65</v>
      </c>
      <c r="L385" s="75">
        <v>1360.8</v>
      </c>
      <c r="M385" s="75">
        <v>1217.7</v>
      </c>
      <c r="N385" s="75">
        <v>2578.5</v>
      </c>
      <c r="O385" s="76">
        <v>8.0739825676626046E-4</v>
      </c>
      <c r="P385" s="13"/>
      <c r="Q385" s="91"/>
      <c r="R385" s="103"/>
      <c r="S385" s="103"/>
      <c r="T385" s="103"/>
      <c r="U385" s="103"/>
      <c r="V385" s="103"/>
      <c r="W385" s="163"/>
      <c r="X385" s="103"/>
      <c r="Y385" s="141"/>
      <c r="Z385" s="171"/>
      <c r="AA385" s="215"/>
      <c r="AB385" s="103"/>
      <c r="AC385" s="103"/>
      <c r="AD385" s="179"/>
      <c r="AE385" s="97"/>
      <c r="AF385" s="97"/>
      <c r="AG385" s="97"/>
      <c r="AH385" s="97"/>
      <c r="AI385" s="13"/>
      <c r="AJ385" s="13"/>
    </row>
    <row r="386" spans="1:36" ht="28.5">
      <c r="A386" s="83"/>
      <c r="B386" s="71" t="s">
        <v>1017</v>
      </c>
      <c r="C386" s="72" t="s">
        <v>1018</v>
      </c>
      <c r="D386" s="71" t="s">
        <v>36</v>
      </c>
      <c r="E386" s="71" t="s">
        <v>1019</v>
      </c>
      <c r="F386" s="73" t="s">
        <v>38</v>
      </c>
      <c r="G386" s="74">
        <v>4</v>
      </c>
      <c r="H386" s="75">
        <v>25.79</v>
      </c>
      <c r="I386" s="75">
        <v>15.12</v>
      </c>
      <c r="J386" s="75">
        <v>16.03</v>
      </c>
      <c r="K386" s="75">
        <v>31.15</v>
      </c>
      <c r="L386" s="75">
        <v>60.48</v>
      </c>
      <c r="M386" s="75">
        <v>64.12</v>
      </c>
      <c r="N386" s="75">
        <v>124.6</v>
      </c>
      <c r="O386" s="76">
        <v>3.9015638081472193E-5</v>
      </c>
      <c r="P386" s="13"/>
      <c r="Q386" s="91"/>
      <c r="R386" s="103"/>
      <c r="S386" s="103"/>
      <c r="T386" s="103"/>
      <c r="U386" s="103"/>
      <c r="V386" s="103"/>
      <c r="W386" s="163"/>
      <c r="X386" s="103"/>
      <c r="Y386" s="141"/>
      <c r="Z386" s="171"/>
      <c r="AA386" s="215"/>
      <c r="AB386" s="103"/>
      <c r="AC386" s="103"/>
      <c r="AD386" s="179"/>
      <c r="AE386" s="97"/>
      <c r="AF386" s="97"/>
      <c r="AG386" s="97"/>
      <c r="AH386" s="97"/>
      <c r="AI386" s="13"/>
      <c r="AJ386" s="13"/>
    </row>
    <row r="387" spans="1:36">
      <c r="A387" s="83"/>
      <c r="B387" s="71" t="s">
        <v>1020</v>
      </c>
      <c r="C387" s="72" t="s">
        <v>1021</v>
      </c>
      <c r="D387" s="71" t="s">
        <v>32</v>
      </c>
      <c r="E387" s="71" t="s">
        <v>1022</v>
      </c>
      <c r="F387" s="73" t="s">
        <v>38</v>
      </c>
      <c r="G387" s="74">
        <v>2</v>
      </c>
      <c r="H387" s="75">
        <v>184.47</v>
      </c>
      <c r="I387" s="75">
        <v>129.36000000000001</v>
      </c>
      <c r="J387" s="75">
        <v>93.49</v>
      </c>
      <c r="K387" s="75">
        <v>222.85</v>
      </c>
      <c r="L387" s="75">
        <v>258.72000000000003</v>
      </c>
      <c r="M387" s="75">
        <v>186.98</v>
      </c>
      <c r="N387" s="75">
        <v>445.7</v>
      </c>
      <c r="O387" s="76">
        <v>1.3956075355467219E-4</v>
      </c>
      <c r="P387" s="13"/>
      <c r="Q387" s="91"/>
      <c r="R387" s="103"/>
      <c r="S387" s="103"/>
      <c r="T387" s="103"/>
      <c r="U387" s="103"/>
      <c r="V387" s="103"/>
      <c r="W387" s="163"/>
      <c r="X387" s="103"/>
      <c r="Y387" s="141"/>
      <c r="Z387" s="171"/>
      <c r="AA387" s="215"/>
      <c r="AB387" s="103"/>
      <c r="AC387" s="103"/>
      <c r="AD387" s="179"/>
      <c r="AE387" s="97"/>
      <c r="AF387" s="97"/>
      <c r="AG387" s="97"/>
      <c r="AH387" s="97"/>
      <c r="AI387" s="13"/>
      <c r="AJ387" s="13"/>
    </row>
    <row r="388" spans="1:36">
      <c r="A388" s="83"/>
      <c r="B388" s="71" t="s">
        <v>1023</v>
      </c>
      <c r="C388" s="72" t="s">
        <v>1024</v>
      </c>
      <c r="D388" s="71" t="s">
        <v>32</v>
      </c>
      <c r="E388" s="71" t="s">
        <v>1025</v>
      </c>
      <c r="F388" s="73" t="s">
        <v>38</v>
      </c>
      <c r="G388" s="74">
        <v>2</v>
      </c>
      <c r="H388" s="75">
        <v>201.22</v>
      </c>
      <c r="I388" s="75">
        <v>34.78</v>
      </c>
      <c r="J388" s="75">
        <v>208.31</v>
      </c>
      <c r="K388" s="75">
        <v>243.09</v>
      </c>
      <c r="L388" s="75">
        <v>69.56</v>
      </c>
      <c r="M388" s="75">
        <v>416.62</v>
      </c>
      <c r="N388" s="75">
        <v>486.18</v>
      </c>
      <c r="O388" s="76">
        <v>1.5223613902447955E-4</v>
      </c>
      <c r="P388" s="13"/>
      <c r="Q388" s="91"/>
      <c r="R388" s="103"/>
      <c r="S388" s="103"/>
      <c r="T388" s="103"/>
      <c r="U388" s="103"/>
      <c r="V388" s="103"/>
      <c r="W388" s="163"/>
      <c r="X388" s="103"/>
      <c r="Y388" s="141"/>
      <c r="Z388" s="171"/>
      <c r="AA388" s="215"/>
      <c r="AB388" s="103"/>
      <c r="AC388" s="103"/>
      <c r="AD388" s="179"/>
      <c r="AE388" s="97"/>
      <c r="AF388" s="97"/>
      <c r="AG388" s="97"/>
      <c r="AH388" s="97"/>
      <c r="AI388" s="13"/>
      <c r="AJ388" s="13"/>
    </row>
    <row r="389" spans="1:36" ht="28.5">
      <c r="A389" s="83"/>
      <c r="B389" s="71" t="s">
        <v>1026</v>
      </c>
      <c r="C389" s="72" t="s">
        <v>1027</v>
      </c>
      <c r="D389" s="71" t="s">
        <v>36</v>
      </c>
      <c r="E389" s="71" t="s">
        <v>1028</v>
      </c>
      <c r="F389" s="73" t="s">
        <v>38</v>
      </c>
      <c r="G389" s="74">
        <v>13</v>
      </c>
      <c r="H389" s="75">
        <v>17.29</v>
      </c>
      <c r="I389" s="75">
        <v>1.66</v>
      </c>
      <c r="J389" s="75">
        <v>19.22</v>
      </c>
      <c r="K389" s="75">
        <v>20.88</v>
      </c>
      <c r="L389" s="75">
        <v>21.58</v>
      </c>
      <c r="M389" s="75">
        <v>249.86</v>
      </c>
      <c r="N389" s="75">
        <v>271.44</v>
      </c>
      <c r="O389" s="76">
        <v>8.4995223120664626E-5</v>
      </c>
      <c r="P389" s="13"/>
      <c r="Q389" s="91"/>
      <c r="R389" s="103"/>
      <c r="S389" s="103"/>
      <c r="T389" s="103"/>
      <c r="U389" s="103"/>
      <c r="V389" s="103"/>
      <c r="W389" s="163"/>
      <c r="X389" s="103"/>
      <c r="Y389" s="141"/>
      <c r="Z389" s="171"/>
      <c r="AA389" s="215"/>
      <c r="AB389" s="103"/>
      <c r="AC389" s="103"/>
      <c r="AD389" s="179"/>
      <c r="AE389" s="97"/>
      <c r="AF389" s="97"/>
      <c r="AG389" s="97"/>
      <c r="AH389" s="97"/>
      <c r="AI389" s="13"/>
      <c r="AJ389" s="13"/>
    </row>
    <row r="390" spans="1:36" ht="28.5">
      <c r="A390" s="83"/>
      <c r="B390" s="71" t="s">
        <v>1029</v>
      </c>
      <c r="C390" s="72" t="s">
        <v>1030</v>
      </c>
      <c r="D390" s="71" t="s">
        <v>36</v>
      </c>
      <c r="E390" s="71" t="s">
        <v>1031</v>
      </c>
      <c r="F390" s="73" t="s">
        <v>38</v>
      </c>
      <c r="G390" s="74">
        <v>36</v>
      </c>
      <c r="H390" s="75">
        <v>17.920000000000002</v>
      </c>
      <c r="I390" s="75">
        <v>2.2599999999999998</v>
      </c>
      <c r="J390" s="75">
        <v>19.38</v>
      </c>
      <c r="K390" s="75">
        <v>21.64</v>
      </c>
      <c r="L390" s="75">
        <v>81.36</v>
      </c>
      <c r="M390" s="75">
        <v>697.68</v>
      </c>
      <c r="N390" s="75">
        <v>779.04</v>
      </c>
      <c r="O390" s="76">
        <v>2.4393854487150961E-4</v>
      </c>
      <c r="P390" s="13"/>
      <c r="Q390" s="91"/>
      <c r="R390" s="103"/>
      <c r="S390" s="103"/>
      <c r="T390" s="103"/>
      <c r="U390" s="103"/>
      <c r="V390" s="103"/>
      <c r="W390" s="163"/>
      <c r="X390" s="103"/>
      <c r="Y390" s="141"/>
      <c r="Z390" s="171"/>
      <c r="AA390" s="215"/>
      <c r="AB390" s="103"/>
      <c r="AC390" s="103"/>
      <c r="AD390" s="179"/>
      <c r="AE390" s="97"/>
      <c r="AF390" s="97"/>
      <c r="AG390" s="97"/>
      <c r="AH390" s="97"/>
      <c r="AI390" s="13"/>
      <c r="AJ390" s="13"/>
    </row>
    <row r="391" spans="1:36" ht="28.5">
      <c r="A391" s="83"/>
      <c r="B391" s="71" t="s">
        <v>1032</v>
      </c>
      <c r="C391" s="72" t="s">
        <v>1033</v>
      </c>
      <c r="D391" s="71" t="s">
        <v>36</v>
      </c>
      <c r="E391" s="71" t="s">
        <v>1034</v>
      </c>
      <c r="F391" s="73" t="s">
        <v>38</v>
      </c>
      <c r="G391" s="74">
        <v>1</v>
      </c>
      <c r="H391" s="75">
        <v>19.309999999999999</v>
      </c>
      <c r="I391" s="75">
        <v>3.15</v>
      </c>
      <c r="J391" s="75">
        <v>20.170000000000002</v>
      </c>
      <c r="K391" s="75">
        <v>23.32</v>
      </c>
      <c r="L391" s="75">
        <v>3.15</v>
      </c>
      <c r="M391" s="75">
        <v>20.170000000000002</v>
      </c>
      <c r="N391" s="75">
        <v>23.32</v>
      </c>
      <c r="O391" s="76">
        <v>7.3021242380411844E-6</v>
      </c>
      <c r="P391" s="13"/>
      <c r="Q391" s="103"/>
      <c r="R391" s="103"/>
      <c r="S391" s="103"/>
      <c r="T391" s="103"/>
      <c r="U391" s="103"/>
      <c r="V391" s="103"/>
      <c r="W391" s="163"/>
      <c r="X391" s="103"/>
      <c r="Y391" s="141"/>
      <c r="Z391" s="171"/>
      <c r="AA391" s="215"/>
      <c r="AB391" s="103"/>
      <c r="AC391" s="103"/>
      <c r="AD391" s="179"/>
      <c r="AE391" s="97"/>
      <c r="AF391" s="97"/>
      <c r="AG391" s="97"/>
      <c r="AH391" s="97"/>
      <c r="AI391" s="13"/>
      <c r="AJ391" s="13"/>
    </row>
    <row r="392" spans="1:36" ht="28.5">
      <c r="A392" s="83"/>
      <c r="B392" s="71" t="s">
        <v>1035</v>
      </c>
      <c r="C392" s="72" t="s">
        <v>1036</v>
      </c>
      <c r="D392" s="71" t="s">
        <v>36</v>
      </c>
      <c r="E392" s="71" t="s">
        <v>1037</v>
      </c>
      <c r="F392" s="73" t="s">
        <v>38</v>
      </c>
      <c r="G392" s="74">
        <v>1</v>
      </c>
      <c r="H392" s="75">
        <v>87.16</v>
      </c>
      <c r="I392" s="75">
        <v>3.33</v>
      </c>
      <c r="J392" s="75">
        <v>101.96</v>
      </c>
      <c r="K392" s="75">
        <v>105.29</v>
      </c>
      <c r="L392" s="75">
        <v>3.33</v>
      </c>
      <c r="M392" s="75">
        <v>101.96</v>
      </c>
      <c r="N392" s="75">
        <v>105.29</v>
      </c>
      <c r="O392" s="76">
        <v>3.2969153560178227E-5</v>
      </c>
      <c r="P392" s="13"/>
      <c r="Q392" s="103"/>
      <c r="R392" s="103"/>
      <c r="S392" s="103"/>
      <c r="T392" s="103"/>
      <c r="U392" s="103"/>
      <c r="V392" s="103"/>
      <c r="W392" s="163"/>
      <c r="X392" s="103"/>
      <c r="Y392" s="141"/>
      <c r="Z392" s="171"/>
      <c r="AA392" s="215"/>
      <c r="AB392" s="103"/>
      <c r="AC392" s="103"/>
      <c r="AD392" s="179"/>
      <c r="AE392" s="97"/>
      <c r="AF392" s="97"/>
      <c r="AG392" s="97"/>
      <c r="AH392" s="97"/>
      <c r="AI392" s="13"/>
      <c r="AJ392" s="13"/>
    </row>
    <row r="393" spans="1:36" ht="28.5">
      <c r="A393" s="83"/>
      <c r="B393" s="71" t="s">
        <v>1038</v>
      </c>
      <c r="C393" s="72" t="s">
        <v>1039</v>
      </c>
      <c r="D393" s="71" t="s">
        <v>36</v>
      </c>
      <c r="E393" s="71" t="s">
        <v>1040</v>
      </c>
      <c r="F393" s="73" t="s">
        <v>38</v>
      </c>
      <c r="G393" s="74">
        <v>42</v>
      </c>
      <c r="H393" s="75">
        <v>88.45</v>
      </c>
      <c r="I393" s="75">
        <v>4.53</v>
      </c>
      <c r="J393" s="75">
        <v>102.32</v>
      </c>
      <c r="K393" s="75">
        <v>106.85</v>
      </c>
      <c r="L393" s="75">
        <v>190.26</v>
      </c>
      <c r="M393" s="75">
        <v>4297.4399999999996</v>
      </c>
      <c r="N393" s="75">
        <v>4487.7</v>
      </c>
      <c r="O393" s="76">
        <v>1.4052205378669563E-3</v>
      </c>
      <c r="P393" s="13"/>
      <c r="Q393" s="103"/>
      <c r="R393" s="103"/>
      <c r="S393" s="103"/>
      <c r="T393" s="103"/>
      <c r="U393" s="103"/>
      <c r="V393" s="103"/>
      <c r="W393" s="163"/>
      <c r="X393" s="103"/>
      <c r="Y393" s="141"/>
      <c r="Z393" s="171"/>
      <c r="AA393" s="215"/>
      <c r="AB393" s="103"/>
      <c r="AC393" s="103"/>
      <c r="AD393" s="179"/>
      <c r="AE393" s="97"/>
      <c r="AF393" s="97"/>
      <c r="AG393" s="97"/>
      <c r="AH393" s="97"/>
      <c r="AI393" s="13"/>
      <c r="AJ393" s="13"/>
    </row>
    <row r="394" spans="1:36" ht="28.5">
      <c r="A394" s="83"/>
      <c r="B394" s="71" t="s">
        <v>1041</v>
      </c>
      <c r="C394" s="72" t="s">
        <v>1042</v>
      </c>
      <c r="D394" s="71" t="s">
        <v>36</v>
      </c>
      <c r="E394" s="71" t="s">
        <v>1043</v>
      </c>
      <c r="F394" s="73" t="s">
        <v>38</v>
      </c>
      <c r="G394" s="74">
        <v>5</v>
      </c>
      <c r="H394" s="75">
        <v>91.22</v>
      </c>
      <c r="I394" s="75">
        <v>6.31</v>
      </c>
      <c r="J394" s="75">
        <v>103.89</v>
      </c>
      <c r="K394" s="75">
        <v>110.2</v>
      </c>
      <c r="L394" s="75">
        <v>31.55</v>
      </c>
      <c r="M394" s="75">
        <v>519.45000000000005</v>
      </c>
      <c r="N394" s="75">
        <v>551</v>
      </c>
      <c r="O394" s="76">
        <v>1.7253303838596452E-4</v>
      </c>
      <c r="P394" s="13"/>
      <c r="Q394" s="103"/>
      <c r="R394" s="103"/>
      <c r="S394" s="103"/>
      <c r="T394" s="103"/>
      <c r="U394" s="103"/>
      <c r="V394" s="103"/>
      <c r="W394" s="163"/>
      <c r="X394" s="103"/>
      <c r="Y394" s="141"/>
      <c r="Z394" s="171"/>
      <c r="AA394" s="215"/>
      <c r="AB394" s="103"/>
      <c r="AC394" s="103"/>
      <c r="AD394" s="179"/>
      <c r="AE394" s="97"/>
      <c r="AF394" s="97"/>
      <c r="AG394" s="97"/>
      <c r="AH394" s="97"/>
      <c r="AI394" s="13"/>
      <c r="AJ394" s="13"/>
    </row>
    <row r="395" spans="1:36" ht="13.9" customHeight="1">
      <c r="A395" s="83"/>
      <c r="B395" s="71" t="s">
        <v>1044</v>
      </c>
      <c r="C395" s="72" t="s">
        <v>1045</v>
      </c>
      <c r="D395" s="71" t="s">
        <v>36</v>
      </c>
      <c r="E395" s="71" t="s">
        <v>1046</v>
      </c>
      <c r="F395" s="73" t="s">
        <v>38</v>
      </c>
      <c r="G395" s="74">
        <v>6</v>
      </c>
      <c r="H395" s="75">
        <v>94.48</v>
      </c>
      <c r="I395" s="75">
        <v>8.69</v>
      </c>
      <c r="J395" s="75">
        <v>105.45</v>
      </c>
      <c r="K395" s="75">
        <v>114.14</v>
      </c>
      <c r="L395" s="75">
        <v>52.14</v>
      </c>
      <c r="M395" s="75">
        <v>632.70000000000005</v>
      </c>
      <c r="N395" s="75">
        <v>684.84</v>
      </c>
      <c r="O395" s="76">
        <v>2.1444197097684925E-4</v>
      </c>
      <c r="P395" s="13"/>
      <c r="Q395" s="103"/>
      <c r="R395" s="103"/>
      <c r="S395" s="103"/>
      <c r="T395" s="103"/>
      <c r="U395" s="103"/>
      <c r="V395" s="103"/>
      <c r="W395" s="163"/>
      <c r="X395" s="103"/>
      <c r="Y395" s="141"/>
      <c r="Z395" s="171"/>
      <c r="AA395" s="215"/>
      <c r="AB395" s="103"/>
      <c r="AC395" s="103"/>
      <c r="AD395" s="179"/>
      <c r="AE395" s="97"/>
      <c r="AF395" s="97"/>
      <c r="AG395" s="97"/>
      <c r="AH395" s="97"/>
      <c r="AI395" s="13"/>
      <c r="AJ395" s="13"/>
    </row>
    <row r="396" spans="1:36">
      <c r="A396" s="83"/>
      <c r="B396" s="71" t="s">
        <v>1047</v>
      </c>
      <c r="C396" s="72" t="s">
        <v>1048</v>
      </c>
      <c r="D396" s="71" t="s">
        <v>493</v>
      </c>
      <c r="E396" s="71" t="s">
        <v>1049</v>
      </c>
      <c r="F396" s="73" t="s">
        <v>495</v>
      </c>
      <c r="G396" s="74">
        <v>2</v>
      </c>
      <c r="H396" s="75">
        <v>88.29</v>
      </c>
      <c r="I396" s="75">
        <v>31.88</v>
      </c>
      <c r="J396" s="75">
        <v>74.78</v>
      </c>
      <c r="K396" s="75">
        <v>106.66</v>
      </c>
      <c r="L396" s="75">
        <v>63.76</v>
      </c>
      <c r="M396" s="75">
        <v>149.56</v>
      </c>
      <c r="N396" s="75">
        <v>213.32</v>
      </c>
      <c r="O396" s="76">
        <v>6.6796275405615158E-5</v>
      </c>
      <c r="P396" s="13"/>
      <c r="Q396" s="103"/>
      <c r="R396" s="103"/>
      <c r="S396" s="103"/>
      <c r="T396" s="103"/>
      <c r="U396" s="103"/>
      <c r="V396" s="103"/>
      <c r="W396" s="163"/>
      <c r="X396" s="103"/>
      <c r="Y396" s="141"/>
      <c r="Z396" s="171"/>
      <c r="AA396" s="215"/>
      <c r="AB396" s="103"/>
      <c r="AC396" s="103"/>
      <c r="AD396" s="179"/>
      <c r="AE396" s="97"/>
      <c r="AF396" s="97"/>
      <c r="AG396" s="97"/>
      <c r="AH396" s="97"/>
      <c r="AI396" s="13"/>
      <c r="AJ396" s="13"/>
    </row>
    <row r="397" spans="1:36" ht="27.6" customHeight="1">
      <c r="A397" s="83"/>
      <c r="B397" s="71" t="s">
        <v>1050</v>
      </c>
      <c r="C397" s="72" t="s">
        <v>1051</v>
      </c>
      <c r="D397" s="71" t="s">
        <v>23</v>
      </c>
      <c r="E397" s="71" t="s">
        <v>1052</v>
      </c>
      <c r="F397" s="73" t="s">
        <v>359</v>
      </c>
      <c r="G397" s="74">
        <v>2</v>
      </c>
      <c r="H397" s="75">
        <v>101.41</v>
      </c>
      <c r="I397" s="75">
        <v>23.72</v>
      </c>
      <c r="J397" s="75">
        <v>98.79</v>
      </c>
      <c r="K397" s="75">
        <v>122.51</v>
      </c>
      <c r="L397" s="75">
        <v>47.44</v>
      </c>
      <c r="M397" s="75">
        <v>197.58</v>
      </c>
      <c r="N397" s="75">
        <v>245.02</v>
      </c>
      <c r="O397" s="76">
        <v>7.6722404837257753E-5</v>
      </c>
      <c r="P397" s="13"/>
      <c r="Q397" s="103"/>
      <c r="R397" s="103"/>
      <c r="S397" s="103"/>
      <c r="T397" s="103"/>
      <c r="U397" s="103"/>
      <c r="V397" s="103"/>
      <c r="W397" s="163"/>
      <c r="X397" s="103"/>
      <c r="Y397" s="141"/>
      <c r="Z397" s="171"/>
      <c r="AA397" s="215"/>
      <c r="AB397" s="103"/>
      <c r="AC397" s="103"/>
      <c r="AD397" s="179"/>
      <c r="AE397" s="97"/>
      <c r="AF397" s="97"/>
      <c r="AG397" s="97"/>
      <c r="AH397" s="97"/>
      <c r="AI397" s="13"/>
      <c r="AJ397" s="13"/>
    </row>
    <row r="398" spans="1:36" ht="28.5">
      <c r="A398" s="83"/>
      <c r="B398" s="71" t="s">
        <v>1053</v>
      </c>
      <c r="C398" s="72" t="s">
        <v>1054</v>
      </c>
      <c r="D398" s="71" t="s">
        <v>36</v>
      </c>
      <c r="E398" s="71" t="s">
        <v>1055</v>
      </c>
      <c r="F398" s="73" t="s">
        <v>38</v>
      </c>
      <c r="G398" s="74">
        <v>4</v>
      </c>
      <c r="H398" s="75">
        <v>110.48</v>
      </c>
      <c r="I398" s="75">
        <v>6.8</v>
      </c>
      <c r="J398" s="75">
        <v>126.67</v>
      </c>
      <c r="K398" s="75">
        <v>133.47</v>
      </c>
      <c r="L398" s="75">
        <v>27.2</v>
      </c>
      <c r="M398" s="75">
        <v>506.68</v>
      </c>
      <c r="N398" s="75">
        <v>533.88</v>
      </c>
      <c r="O398" s="76">
        <v>1.6717230223865469E-4</v>
      </c>
      <c r="P398" s="13"/>
      <c r="Q398" s="103"/>
      <c r="R398" s="103"/>
      <c r="S398" s="103"/>
      <c r="T398" s="103"/>
      <c r="U398" s="103"/>
      <c r="V398" s="103"/>
      <c r="W398" s="163"/>
      <c r="X398" s="103"/>
      <c r="Y398" s="141"/>
      <c r="Z398" s="171"/>
      <c r="AA398" s="215"/>
      <c r="AB398" s="103"/>
      <c r="AC398" s="103"/>
      <c r="AD398" s="179"/>
      <c r="AE398" s="97"/>
      <c r="AF398" s="97"/>
      <c r="AG398" s="97"/>
      <c r="AH398" s="97"/>
      <c r="AI398" s="13"/>
      <c r="AJ398" s="13"/>
    </row>
    <row r="399" spans="1:36" ht="28.5">
      <c r="A399" s="83"/>
      <c r="B399" s="71" t="s">
        <v>1056</v>
      </c>
      <c r="C399" s="72" t="s">
        <v>1057</v>
      </c>
      <c r="D399" s="71" t="s">
        <v>493</v>
      </c>
      <c r="E399" s="71" t="s">
        <v>1058</v>
      </c>
      <c r="F399" s="73" t="s">
        <v>495</v>
      </c>
      <c r="G399" s="74">
        <v>1</v>
      </c>
      <c r="H399" s="75">
        <v>483.41</v>
      </c>
      <c r="I399" s="75">
        <v>79.73</v>
      </c>
      <c r="J399" s="75">
        <v>504.27</v>
      </c>
      <c r="K399" s="75">
        <v>584</v>
      </c>
      <c r="L399" s="75">
        <v>79.73</v>
      </c>
      <c r="M399" s="75">
        <v>504.27</v>
      </c>
      <c r="N399" s="75">
        <v>584</v>
      </c>
      <c r="O399" s="76">
        <v>1.8286623306243787E-4</v>
      </c>
      <c r="P399" s="13"/>
      <c r="Q399" s="103"/>
      <c r="R399" s="103"/>
      <c r="S399" s="103"/>
      <c r="T399" s="103"/>
      <c r="U399" s="103"/>
      <c r="V399" s="103"/>
      <c r="W399" s="163"/>
      <c r="X399" s="103"/>
      <c r="Y399" s="141"/>
      <c r="Z399" s="171"/>
      <c r="AA399" s="215"/>
      <c r="AB399" s="103"/>
      <c r="AC399" s="103"/>
      <c r="AD399" s="179"/>
      <c r="AE399" s="97"/>
      <c r="AF399" s="97"/>
      <c r="AG399" s="97"/>
      <c r="AH399" s="97"/>
      <c r="AI399" s="13"/>
      <c r="AJ399" s="13"/>
    </row>
    <row r="400" spans="1:36" ht="28.5">
      <c r="A400" s="83"/>
      <c r="B400" s="71" t="s">
        <v>1059</v>
      </c>
      <c r="C400" s="72" t="s">
        <v>1060</v>
      </c>
      <c r="D400" s="71" t="s">
        <v>36</v>
      </c>
      <c r="E400" s="71" t="s">
        <v>1061</v>
      </c>
      <c r="F400" s="73" t="s">
        <v>38</v>
      </c>
      <c r="G400" s="74">
        <v>1</v>
      </c>
      <c r="H400" s="75">
        <v>126.86</v>
      </c>
      <c r="I400" s="75">
        <v>19.36</v>
      </c>
      <c r="J400" s="75">
        <v>133.88999999999999</v>
      </c>
      <c r="K400" s="75">
        <v>153.25</v>
      </c>
      <c r="L400" s="75">
        <v>19.36</v>
      </c>
      <c r="M400" s="75">
        <v>133.88999999999999</v>
      </c>
      <c r="N400" s="75">
        <v>153.25</v>
      </c>
      <c r="O400" s="76">
        <v>4.7986729823319533E-5</v>
      </c>
      <c r="P400" s="13"/>
      <c r="Q400" s="103"/>
      <c r="R400" s="103"/>
      <c r="S400" s="103"/>
      <c r="T400" s="103"/>
      <c r="U400" s="103"/>
      <c r="V400" s="103"/>
      <c r="W400" s="163"/>
      <c r="X400" s="103"/>
      <c r="Y400" s="141"/>
      <c r="Z400" s="171"/>
      <c r="AA400" s="215"/>
      <c r="AB400" s="103"/>
      <c r="AC400" s="103"/>
      <c r="AD400" s="179"/>
      <c r="AE400" s="97"/>
      <c r="AF400" s="97"/>
      <c r="AG400" s="97"/>
      <c r="AH400" s="97"/>
      <c r="AI400" s="13"/>
      <c r="AJ400" s="13"/>
    </row>
    <row r="401" spans="1:36" ht="28.5">
      <c r="A401" s="83"/>
      <c r="B401" s="71" t="s">
        <v>1062</v>
      </c>
      <c r="C401" s="72" t="s">
        <v>1063</v>
      </c>
      <c r="D401" s="71" t="s">
        <v>36</v>
      </c>
      <c r="E401" s="71" t="s">
        <v>1064</v>
      </c>
      <c r="F401" s="73" t="s">
        <v>38</v>
      </c>
      <c r="G401" s="74">
        <v>6</v>
      </c>
      <c r="H401" s="75">
        <v>224.46</v>
      </c>
      <c r="I401" s="75">
        <v>37.39</v>
      </c>
      <c r="J401" s="75">
        <v>233.78</v>
      </c>
      <c r="K401" s="75">
        <v>271.17</v>
      </c>
      <c r="L401" s="75">
        <v>224.34</v>
      </c>
      <c r="M401" s="75">
        <v>1402.68</v>
      </c>
      <c r="N401" s="75">
        <v>1627.02</v>
      </c>
      <c r="O401" s="76">
        <v>5.0946407280350633E-4</v>
      </c>
      <c r="P401" s="13"/>
      <c r="Q401" s="103"/>
      <c r="R401" s="103"/>
      <c r="S401" s="103"/>
      <c r="T401" s="103"/>
      <c r="U401" s="103"/>
      <c r="V401" s="103"/>
      <c r="W401" s="163"/>
      <c r="X401" s="103"/>
      <c r="Y401" s="141"/>
      <c r="Z401" s="171"/>
      <c r="AA401" s="215"/>
      <c r="AB401" s="103"/>
      <c r="AC401" s="103"/>
      <c r="AD401" s="179"/>
      <c r="AE401" s="97"/>
      <c r="AF401" s="97"/>
      <c r="AG401" s="97"/>
      <c r="AH401" s="97"/>
      <c r="AI401" s="13"/>
      <c r="AJ401" s="13"/>
    </row>
    <row r="402" spans="1:36">
      <c r="A402" s="83"/>
      <c r="B402" s="71" t="s">
        <v>1065</v>
      </c>
      <c r="C402" s="72" t="s">
        <v>1066</v>
      </c>
      <c r="D402" s="71" t="s">
        <v>32</v>
      </c>
      <c r="E402" s="71" t="s">
        <v>1067</v>
      </c>
      <c r="F402" s="73" t="s">
        <v>38</v>
      </c>
      <c r="G402" s="74">
        <v>25</v>
      </c>
      <c r="H402" s="75">
        <v>314.5</v>
      </c>
      <c r="I402" s="75">
        <v>21.72</v>
      </c>
      <c r="J402" s="75">
        <v>358.22</v>
      </c>
      <c r="K402" s="75">
        <v>379.94</v>
      </c>
      <c r="L402" s="75">
        <v>543</v>
      </c>
      <c r="M402" s="75">
        <v>8955.5</v>
      </c>
      <c r="N402" s="75">
        <v>9498.5</v>
      </c>
      <c r="O402" s="76">
        <v>2.974237867711586E-3</v>
      </c>
      <c r="P402" s="13"/>
      <c r="Q402" s="103"/>
      <c r="R402" s="103"/>
      <c r="S402" s="103"/>
      <c r="T402" s="103"/>
      <c r="U402" s="103"/>
      <c r="V402" s="103"/>
      <c r="W402" s="163"/>
      <c r="X402" s="103"/>
      <c r="Y402" s="141"/>
      <c r="Z402" s="171"/>
      <c r="AA402" s="215"/>
      <c r="AB402" s="103"/>
      <c r="AC402" s="103"/>
      <c r="AD402" s="179"/>
      <c r="AE402" s="97"/>
      <c r="AF402" s="97"/>
      <c r="AG402" s="97"/>
      <c r="AH402" s="97"/>
      <c r="AI402" s="13"/>
      <c r="AJ402" s="13"/>
    </row>
    <row r="403" spans="1:36" ht="28.5">
      <c r="A403" s="83"/>
      <c r="B403" s="71" t="s">
        <v>1068</v>
      </c>
      <c r="C403" s="72" t="s">
        <v>1069</v>
      </c>
      <c r="D403" s="71" t="s">
        <v>18</v>
      </c>
      <c r="E403" s="71" t="s">
        <v>1070</v>
      </c>
      <c r="F403" s="73" t="s">
        <v>38</v>
      </c>
      <c r="G403" s="74">
        <v>8</v>
      </c>
      <c r="H403" s="75">
        <v>645.23</v>
      </c>
      <c r="I403" s="75">
        <v>40.01</v>
      </c>
      <c r="J403" s="75">
        <v>739.49</v>
      </c>
      <c r="K403" s="75">
        <v>779.5</v>
      </c>
      <c r="L403" s="75">
        <v>320.08</v>
      </c>
      <c r="M403" s="75">
        <v>5915.92</v>
      </c>
      <c r="N403" s="75">
        <v>6236</v>
      </c>
      <c r="O403" s="76">
        <v>1.9526606667420593E-3</v>
      </c>
      <c r="P403" s="13"/>
      <c r="Q403" s="103"/>
      <c r="R403" s="103"/>
      <c r="S403" s="103"/>
      <c r="T403" s="103"/>
      <c r="U403" s="103"/>
      <c r="V403" s="103"/>
      <c r="W403" s="163"/>
      <c r="X403" s="103"/>
      <c r="Y403" s="141"/>
      <c r="Z403" s="171"/>
      <c r="AA403" s="215"/>
      <c r="AB403" s="103"/>
      <c r="AC403" s="103"/>
      <c r="AD403" s="179"/>
      <c r="AE403" s="97"/>
      <c r="AF403" s="97"/>
      <c r="AG403" s="97"/>
      <c r="AH403" s="97"/>
      <c r="AI403" s="13"/>
      <c r="AJ403" s="13"/>
    </row>
    <row r="404" spans="1:36">
      <c r="A404" s="83"/>
      <c r="B404" s="71" t="s">
        <v>1071</v>
      </c>
      <c r="C404" s="72" t="s">
        <v>1072</v>
      </c>
      <c r="D404" s="71" t="s">
        <v>493</v>
      </c>
      <c r="E404" s="71" t="s">
        <v>1073</v>
      </c>
      <c r="F404" s="73" t="s">
        <v>495</v>
      </c>
      <c r="G404" s="74">
        <v>37</v>
      </c>
      <c r="H404" s="75">
        <v>129.25</v>
      </c>
      <c r="I404" s="75">
        <v>31.88</v>
      </c>
      <c r="J404" s="75">
        <v>124.26</v>
      </c>
      <c r="K404" s="75">
        <v>156.13999999999999</v>
      </c>
      <c r="L404" s="75">
        <v>1179.56</v>
      </c>
      <c r="M404" s="75">
        <v>4597.62</v>
      </c>
      <c r="N404" s="75">
        <v>5777.18</v>
      </c>
      <c r="O404" s="76">
        <v>1.8089916854857105E-3</v>
      </c>
      <c r="P404" s="13"/>
      <c r="Q404" s="103"/>
      <c r="R404" s="103"/>
      <c r="S404" s="103"/>
      <c r="T404" s="103"/>
      <c r="U404" s="103"/>
      <c r="V404" s="103"/>
      <c r="W404" s="163"/>
      <c r="X404" s="103"/>
      <c r="Y404" s="141"/>
      <c r="Z404" s="171"/>
      <c r="AA404" s="215"/>
      <c r="AB404" s="103"/>
      <c r="AC404" s="103"/>
      <c r="AD404" s="179"/>
      <c r="AE404" s="97"/>
      <c r="AF404" s="97"/>
      <c r="AG404" s="97"/>
      <c r="AH404" s="97"/>
      <c r="AI404" s="13"/>
      <c r="AJ404" s="13"/>
    </row>
    <row r="405" spans="1:36">
      <c r="A405" s="83"/>
      <c r="B405" s="71" t="s">
        <v>1074</v>
      </c>
      <c r="C405" s="72" t="s">
        <v>1075</v>
      </c>
      <c r="D405" s="71" t="s">
        <v>493</v>
      </c>
      <c r="E405" s="71" t="s">
        <v>1076</v>
      </c>
      <c r="F405" s="73" t="s">
        <v>495</v>
      </c>
      <c r="G405" s="74">
        <v>4</v>
      </c>
      <c r="H405" s="75">
        <v>137.84</v>
      </c>
      <c r="I405" s="75">
        <v>31.88</v>
      </c>
      <c r="J405" s="75">
        <v>134.63999999999999</v>
      </c>
      <c r="K405" s="75">
        <v>166.52</v>
      </c>
      <c r="L405" s="75">
        <v>127.52</v>
      </c>
      <c r="M405" s="75">
        <v>538.55999999999995</v>
      </c>
      <c r="N405" s="75">
        <v>666.08</v>
      </c>
      <c r="O405" s="76">
        <v>2.0856770636682983E-4</v>
      </c>
      <c r="P405" s="13"/>
      <c r="Q405" s="103"/>
      <c r="R405" s="103"/>
      <c r="S405" s="103"/>
      <c r="T405" s="103"/>
      <c r="U405" s="103"/>
      <c r="V405" s="103"/>
      <c r="W405" s="163"/>
      <c r="X405" s="103"/>
      <c r="Y405" s="141"/>
      <c r="Z405" s="171"/>
      <c r="AA405" s="215"/>
      <c r="AB405" s="103"/>
      <c r="AC405" s="103"/>
      <c r="AD405" s="179"/>
      <c r="AE405" s="97"/>
      <c r="AF405" s="97"/>
      <c r="AG405" s="97"/>
      <c r="AH405" s="97"/>
      <c r="AI405" s="13"/>
      <c r="AJ405" s="13"/>
    </row>
    <row r="406" spans="1:36">
      <c r="A406" s="83"/>
      <c r="B406" s="71" t="s">
        <v>1077</v>
      </c>
      <c r="C406" s="72" t="s">
        <v>1078</v>
      </c>
      <c r="D406" s="71" t="s">
        <v>32</v>
      </c>
      <c r="E406" s="71" t="s">
        <v>1079</v>
      </c>
      <c r="F406" s="73" t="s">
        <v>38</v>
      </c>
      <c r="G406" s="74">
        <v>7</v>
      </c>
      <c r="H406" s="75">
        <v>13.03</v>
      </c>
      <c r="I406" s="75">
        <v>6.49</v>
      </c>
      <c r="J406" s="75">
        <v>9.25</v>
      </c>
      <c r="K406" s="75">
        <v>15.74</v>
      </c>
      <c r="L406" s="75">
        <v>45.43</v>
      </c>
      <c r="M406" s="75">
        <v>64.75</v>
      </c>
      <c r="N406" s="75">
        <v>110.18</v>
      </c>
      <c r="O406" s="76">
        <v>3.4500345134964734E-5</v>
      </c>
      <c r="P406" s="13"/>
      <c r="Q406" s="103"/>
      <c r="R406" s="103"/>
      <c r="S406" s="103"/>
      <c r="T406" s="103"/>
      <c r="U406" s="103"/>
      <c r="V406" s="103"/>
      <c r="W406" s="163"/>
      <c r="X406" s="103"/>
      <c r="Y406" s="141"/>
      <c r="Z406" s="171"/>
      <c r="AA406" s="215"/>
      <c r="AB406" s="103"/>
      <c r="AC406" s="103"/>
      <c r="AD406" s="179"/>
      <c r="AE406" s="97"/>
      <c r="AF406" s="97"/>
      <c r="AG406" s="97"/>
      <c r="AH406" s="97"/>
      <c r="AI406" s="13"/>
      <c r="AJ406" s="13"/>
    </row>
    <row r="407" spans="1:36">
      <c r="A407" s="83"/>
      <c r="B407" s="71" t="s">
        <v>1080</v>
      </c>
      <c r="C407" s="72" t="s">
        <v>1081</v>
      </c>
      <c r="D407" s="71" t="s">
        <v>32</v>
      </c>
      <c r="E407" s="71" t="s">
        <v>1082</v>
      </c>
      <c r="F407" s="73" t="s">
        <v>38</v>
      </c>
      <c r="G407" s="74">
        <v>40</v>
      </c>
      <c r="H407" s="75">
        <v>11.49</v>
      </c>
      <c r="I407" s="75">
        <v>6.53</v>
      </c>
      <c r="J407" s="75">
        <v>7.35</v>
      </c>
      <c r="K407" s="75">
        <v>13.88</v>
      </c>
      <c r="L407" s="75">
        <v>261.2</v>
      </c>
      <c r="M407" s="75">
        <v>294</v>
      </c>
      <c r="N407" s="75">
        <v>555.20000000000005</v>
      </c>
      <c r="O407" s="76">
        <v>1.7384817225387931E-4</v>
      </c>
      <c r="P407" s="13"/>
      <c r="Q407" s="103"/>
      <c r="R407" s="103"/>
      <c r="S407" s="103"/>
      <c r="T407" s="103"/>
      <c r="U407" s="103"/>
      <c r="V407" s="103"/>
      <c r="W407" s="163"/>
      <c r="X407" s="103"/>
      <c r="Y407" s="141"/>
      <c r="Z407" s="171"/>
      <c r="AA407" s="215"/>
      <c r="AB407" s="103"/>
      <c r="AC407" s="103"/>
      <c r="AD407" s="179"/>
      <c r="AE407" s="97"/>
      <c r="AF407" s="97"/>
      <c r="AG407" s="97"/>
      <c r="AH407" s="97"/>
      <c r="AI407" s="13"/>
      <c r="AJ407" s="13"/>
    </row>
    <row r="408" spans="1:36">
      <c r="A408" s="83"/>
      <c r="B408" s="71" t="s">
        <v>1083</v>
      </c>
      <c r="C408" s="72" t="s">
        <v>1084</v>
      </c>
      <c r="D408" s="71" t="s">
        <v>23</v>
      </c>
      <c r="E408" s="71" t="s">
        <v>1085</v>
      </c>
      <c r="F408" s="73" t="s">
        <v>359</v>
      </c>
      <c r="G408" s="74">
        <v>3</v>
      </c>
      <c r="H408" s="75">
        <v>42.01</v>
      </c>
      <c r="I408" s="75">
        <v>7.89</v>
      </c>
      <c r="J408" s="75">
        <v>42.86</v>
      </c>
      <c r="K408" s="75">
        <v>50.75</v>
      </c>
      <c r="L408" s="75">
        <v>23.67</v>
      </c>
      <c r="M408" s="75">
        <v>128.58000000000001</v>
      </c>
      <c r="N408" s="75">
        <v>152.25</v>
      </c>
      <c r="O408" s="76">
        <v>4.7673602711911245E-5</v>
      </c>
      <c r="P408" s="13"/>
      <c r="Q408" s="103"/>
      <c r="R408" s="103"/>
      <c r="S408" s="103"/>
      <c r="T408" s="103"/>
      <c r="U408" s="103"/>
      <c r="V408" s="103"/>
      <c r="W408" s="163"/>
      <c r="X408" s="103"/>
      <c r="Y408" s="141"/>
      <c r="Z408" s="171"/>
      <c r="AA408" s="215"/>
      <c r="AB408" s="103"/>
      <c r="AC408" s="103"/>
      <c r="AD408" s="179"/>
      <c r="AE408" s="97"/>
      <c r="AF408" s="97"/>
      <c r="AG408" s="97"/>
      <c r="AH408" s="97"/>
      <c r="AI408" s="13"/>
      <c r="AJ408" s="13"/>
    </row>
    <row r="409" spans="1:36" ht="42.75">
      <c r="A409" s="83"/>
      <c r="B409" s="71" t="s">
        <v>1086</v>
      </c>
      <c r="C409" s="72" t="s">
        <v>1087</v>
      </c>
      <c r="D409" s="71" t="s">
        <v>322</v>
      </c>
      <c r="E409" s="71" t="s">
        <v>1088</v>
      </c>
      <c r="F409" s="73" t="s">
        <v>77</v>
      </c>
      <c r="G409" s="74">
        <v>113.8</v>
      </c>
      <c r="H409" s="75">
        <v>77.7</v>
      </c>
      <c r="I409" s="75">
        <v>59.84</v>
      </c>
      <c r="J409" s="75">
        <v>34.020000000000003</v>
      </c>
      <c r="K409" s="75">
        <v>93.86</v>
      </c>
      <c r="L409" s="75">
        <v>6809.7920000000004</v>
      </c>
      <c r="M409" s="75">
        <v>3871.4679999999998</v>
      </c>
      <c r="N409" s="75">
        <v>10681.26</v>
      </c>
      <c r="O409" s="76">
        <v>3.3445920900008479E-3</v>
      </c>
      <c r="P409" s="13"/>
      <c r="Q409" s="103"/>
      <c r="R409" s="103"/>
      <c r="S409" s="103"/>
      <c r="T409" s="103"/>
      <c r="U409" s="103"/>
      <c r="V409" s="103"/>
      <c r="W409" s="163"/>
      <c r="X409" s="103"/>
      <c r="Y409" s="141"/>
      <c r="Z409" s="171"/>
      <c r="AA409" s="215"/>
      <c r="AB409" s="103"/>
      <c r="AC409" s="103"/>
      <c r="AD409" s="179"/>
      <c r="AE409" s="97"/>
      <c r="AF409" s="97"/>
      <c r="AG409" s="97"/>
      <c r="AH409" s="97"/>
      <c r="AI409" s="13"/>
      <c r="AJ409" s="13"/>
    </row>
    <row r="410" spans="1:36">
      <c r="A410" s="83"/>
      <c r="B410" s="71" t="s">
        <v>1089</v>
      </c>
      <c r="C410" s="72" t="s">
        <v>1090</v>
      </c>
      <c r="D410" s="71" t="s">
        <v>23</v>
      </c>
      <c r="E410" s="71" t="s">
        <v>1091</v>
      </c>
      <c r="F410" s="73" t="s">
        <v>359</v>
      </c>
      <c r="G410" s="74">
        <v>111</v>
      </c>
      <c r="H410" s="75">
        <v>24.69</v>
      </c>
      <c r="I410" s="75">
        <v>7.89</v>
      </c>
      <c r="J410" s="75">
        <v>21.93</v>
      </c>
      <c r="K410" s="75">
        <v>29.82</v>
      </c>
      <c r="L410" s="75">
        <v>875.79</v>
      </c>
      <c r="M410" s="75">
        <v>2434.23</v>
      </c>
      <c r="N410" s="75">
        <v>3310.02</v>
      </c>
      <c r="O410" s="76">
        <v>1.0364570013036483E-3</v>
      </c>
      <c r="P410" s="13"/>
      <c r="Q410" s="103"/>
      <c r="R410" s="103"/>
      <c r="S410" s="103"/>
      <c r="T410" s="103"/>
      <c r="U410" s="103"/>
      <c r="V410" s="103"/>
      <c r="W410" s="163"/>
      <c r="X410" s="103"/>
      <c r="Y410" s="141"/>
      <c r="Z410" s="171"/>
      <c r="AA410" s="215"/>
      <c r="AB410" s="103"/>
      <c r="AC410" s="103"/>
      <c r="AD410" s="179"/>
      <c r="AE410" s="97"/>
      <c r="AF410" s="97"/>
      <c r="AG410" s="97"/>
      <c r="AH410" s="97"/>
      <c r="AI410" s="13"/>
      <c r="AJ410" s="13"/>
    </row>
    <row r="411" spans="1:36" ht="28.5">
      <c r="A411" s="83"/>
      <c r="B411" s="71" t="s">
        <v>1092</v>
      </c>
      <c r="C411" s="72" t="s">
        <v>1093</v>
      </c>
      <c r="D411" s="71" t="s">
        <v>322</v>
      </c>
      <c r="E411" s="71" t="s">
        <v>1094</v>
      </c>
      <c r="F411" s="73" t="s">
        <v>38</v>
      </c>
      <c r="G411" s="74">
        <v>9</v>
      </c>
      <c r="H411" s="75">
        <v>60.4</v>
      </c>
      <c r="I411" s="75">
        <v>29.91</v>
      </c>
      <c r="J411" s="75">
        <v>43.05</v>
      </c>
      <c r="K411" s="75">
        <v>72.959999999999994</v>
      </c>
      <c r="L411" s="75">
        <v>269.19</v>
      </c>
      <c r="M411" s="75">
        <v>387.45</v>
      </c>
      <c r="N411" s="75">
        <v>656.64</v>
      </c>
      <c r="O411" s="76">
        <v>2.0561178643513565E-4</v>
      </c>
      <c r="P411" s="13"/>
      <c r="Q411" s="103"/>
      <c r="R411" s="103"/>
      <c r="S411" s="103"/>
      <c r="T411" s="103"/>
      <c r="U411" s="103"/>
      <c r="V411" s="103"/>
      <c r="W411" s="163"/>
      <c r="X411" s="103"/>
      <c r="Y411" s="141"/>
      <c r="Z411" s="171"/>
      <c r="AA411" s="215"/>
      <c r="AB411" s="103"/>
      <c r="AC411" s="103"/>
      <c r="AD411" s="179"/>
      <c r="AE411" s="97"/>
      <c r="AF411" s="97"/>
      <c r="AG411" s="97"/>
      <c r="AH411" s="97"/>
      <c r="AI411" s="13"/>
      <c r="AJ411" s="13"/>
    </row>
    <row r="412" spans="1:36">
      <c r="A412" s="83"/>
      <c r="B412" s="71" t="s">
        <v>1095</v>
      </c>
      <c r="C412" s="72" t="s">
        <v>1096</v>
      </c>
      <c r="D412" s="71" t="s">
        <v>32</v>
      </c>
      <c r="E412" s="71" t="s">
        <v>1097</v>
      </c>
      <c r="F412" s="73" t="s">
        <v>38</v>
      </c>
      <c r="G412" s="74">
        <v>98</v>
      </c>
      <c r="H412" s="75">
        <v>9.7799999999999994</v>
      </c>
      <c r="I412" s="75">
        <v>6.07</v>
      </c>
      <c r="J412" s="75">
        <v>5.74</v>
      </c>
      <c r="K412" s="75">
        <v>11.81</v>
      </c>
      <c r="L412" s="75">
        <v>594.86</v>
      </c>
      <c r="M412" s="75">
        <v>562.52</v>
      </c>
      <c r="N412" s="75">
        <v>1157.3800000000001</v>
      </c>
      <c r="O412" s="76">
        <v>3.6240705620171979E-4</v>
      </c>
      <c r="P412" s="13"/>
      <c r="Q412" s="103"/>
      <c r="R412" s="103"/>
      <c r="S412" s="103"/>
      <c r="T412" s="103"/>
      <c r="U412" s="103"/>
      <c r="V412" s="103"/>
      <c r="W412" s="163"/>
      <c r="X412" s="103"/>
      <c r="Y412" s="141"/>
      <c r="Z412" s="171"/>
      <c r="AA412" s="215"/>
      <c r="AB412" s="103"/>
      <c r="AC412" s="103"/>
      <c r="AD412" s="179"/>
      <c r="AE412" s="97"/>
      <c r="AF412" s="97"/>
      <c r="AG412" s="97"/>
      <c r="AH412" s="97"/>
      <c r="AI412" s="13"/>
      <c r="AJ412" s="13"/>
    </row>
    <row r="413" spans="1:36">
      <c r="A413" s="83"/>
      <c r="B413" s="71" t="s">
        <v>1098</v>
      </c>
      <c r="C413" s="72" t="s">
        <v>1099</v>
      </c>
      <c r="D413" s="71" t="s">
        <v>23</v>
      </c>
      <c r="E413" s="71" t="s">
        <v>1100</v>
      </c>
      <c r="F413" s="73" t="s">
        <v>359</v>
      </c>
      <c r="G413" s="74">
        <v>2</v>
      </c>
      <c r="H413" s="75">
        <v>23.22</v>
      </c>
      <c r="I413" s="75">
        <v>13.84</v>
      </c>
      <c r="J413" s="75">
        <v>14.21</v>
      </c>
      <c r="K413" s="75">
        <v>28.05</v>
      </c>
      <c r="L413" s="75">
        <v>27.68</v>
      </c>
      <c r="M413" s="75">
        <v>28.42</v>
      </c>
      <c r="N413" s="75">
        <v>56.1</v>
      </c>
      <c r="O413" s="76">
        <v>1.7566430950004734E-5</v>
      </c>
      <c r="P413" s="13"/>
      <c r="Q413" s="103"/>
      <c r="R413" s="103"/>
      <c r="S413" s="103"/>
      <c r="T413" s="103"/>
      <c r="U413" s="103"/>
      <c r="V413" s="103"/>
      <c r="W413" s="163"/>
      <c r="X413" s="103"/>
      <c r="Y413" s="141"/>
      <c r="Z413" s="171"/>
      <c r="AA413" s="215"/>
      <c r="AB413" s="103"/>
      <c r="AC413" s="103"/>
      <c r="AD413" s="179"/>
      <c r="AE413" s="97"/>
      <c r="AF413" s="97"/>
      <c r="AG413" s="97"/>
      <c r="AH413" s="97"/>
      <c r="AI413" s="13"/>
      <c r="AJ413" s="13"/>
    </row>
    <row r="414" spans="1:36" ht="28.5">
      <c r="A414" s="83"/>
      <c r="B414" s="71" t="s">
        <v>1101</v>
      </c>
      <c r="C414" s="72" t="s">
        <v>1102</v>
      </c>
      <c r="D414" s="71" t="s">
        <v>36</v>
      </c>
      <c r="E414" s="71" t="s">
        <v>1103</v>
      </c>
      <c r="F414" s="73" t="s">
        <v>77</v>
      </c>
      <c r="G414" s="74">
        <v>20.8</v>
      </c>
      <c r="H414" s="75">
        <v>24.69</v>
      </c>
      <c r="I414" s="75">
        <v>11.57</v>
      </c>
      <c r="J414" s="75">
        <v>18.25</v>
      </c>
      <c r="K414" s="75">
        <v>29.82</v>
      </c>
      <c r="L414" s="75">
        <v>240.65600000000001</v>
      </c>
      <c r="M414" s="75">
        <v>379.59399999999999</v>
      </c>
      <c r="N414" s="75">
        <v>620.25</v>
      </c>
      <c r="O414" s="76">
        <v>1.9421709085098819E-4</v>
      </c>
      <c r="P414" s="13"/>
      <c r="Q414" s="103"/>
      <c r="R414" s="103"/>
      <c r="S414" s="103"/>
      <c r="T414" s="103"/>
      <c r="U414" s="103"/>
      <c r="V414" s="103"/>
      <c r="W414" s="163"/>
      <c r="X414" s="103"/>
      <c r="Y414" s="141"/>
      <c r="Z414" s="171"/>
      <c r="AA414" s="215"/>
      <c r="AB414" s="103"/>
      <c r="AC414" s="103"/>
      <c r="AD414" s="179"/>
      <c r="AE414" s="97"/>
      <c r="AF414" s="97"/>
      <c r="AG414" s="97"/>
      <c r="AH414" s="97"/>
      <c r="AI414" s="13"/>
      <c r="AJ414" s="13"/>
    </row>
    <row r="415" spans="1:36" ht="28.5">
      <c r="A415" s="83"/>
      <c r="B415" s="71" t="s">
        <v>1104</v>
      </c>
      <c r="C415" s="72" t="s">
        <v>1105</v>
      </c>
      <c r="D415" s="71" t="s">
        <v>36</v>
      </c>
      <c r="E415" s="71" t="s">
        <v>1106</v>
      </c>
      <c r="F415" s="73" t="s">
        <v>77</v>
      </c>
      <c r="G415" s="74">
        <v>1282.2</v>
      </c>
      <c r="H415" s="75">
        <v>19.37</v>
      </c>
      <c r="I415" s="75">
        <v>10.9</v>
      </c>
      <c r="J415" s="75">
        <v>12.5</v>
      </c>
      <c r="K415" s="75">
        <v>23.4</v>
      </c>
      <c r="L415" s="75">
        <v>13975.98</v>
      </c>
      <c r="M415" s="75">
        <v>16027.5</v>
      </c>
      <c r="N415" s="75">
        <v>30003.48</v>
      </c>
      <c r="O415" s="76">
        <v>9.3949030245962222E-3</v>
      </c>
      <c r="P415" s="13"/>
      <c r="Q415" s="103"/>
      <c r="R415" s="103"/>
      <c r="S415" s="103"/>
      <c r="T415" s="103"/>
      <c r="U415" s="103"/>
      <c r="V415" s="103"/>
      <c r="W415" s="163"/>
      <c r="X415" s="103"/>
      <c r="Y415" s="141"/>
      <c r="Z415" s="171"/>
      <c r="AA415" s="215"/>
      <c r="AB415" s="103"/>
      <c r="AC415" s="103"/>
      <c r="AD415" s="179"/>
      <c r="AE415" s="97"/>
      <c r="AF415" s="97"/>
      <c r="AG415" s="97"/>
      <c r="AH415" s="97"/>
      <c r="AI415" s="13"/>
      <c r="AJ415" s="13"/>
    </row>
    <row r="416" spans="1:36" ht="28.5">
      <c r="A416" s="83"/>
      <c r="B416" s="71" t="s">
        <v>1107</v>
      </c>
      <c r="C416" s="72" t="s">
        <v>1108</v>
      </c>
      <c r="D416" s="71" t="s">
        <v>36</v>
      </c>
      <c r="E416" s="71" t="s">
        <v>1109</v>
      </c>
      <c r="F416" s="73" t="s">
        <v>77</v>
      </c>
      <c r="G416" s="74">
        <v>32.700000000000003</v>
      </c>
      <c r="H416" s="75">
        <v>19.97</v>
      </c>
      <c r="I416" s="75">
        <v>5.34</v>
      </c>
      <c r="J416" s="75">
        <v>18.78</v>
      </c>
      <c r="K416" s="75">
        <v>24.12</v>
      </c>
      <c r="L416" s="75">
        <v>174.61799999999999</v>
      </c>
      <c r="M416" s="75">
        <v>614.10199999999998</v>
      </c>
      <c r="N416" s="75">
        <v>788.72</v>
      </c>
      <c r="O416" s="76">
        <v>2.4696961530994182E-4</v>
      </c>
      <c r="P416" s="13"/>
      <c r="Q416" s="103"/>
      <c r="R416" s="103"/>
      <c r="S416" s="103"/>
      <c r="T416" s="103"/>
      <c r="U416" s="103"/>
      <c r="V416" s="103"/>
      <c r="W416" s="163"/>
      <c r="X416" s="103"/>
      <c r="Y416" s="141"/>
      <c r="Z416" s="171"/>
      <c r="AA416" s="215"/>
      <c r="AB416" s="103"/>
      <c r="AC416" s="103"/>
      <c r="AD416" s="179"/>
      <c r="AE416" s="97"/>
      <c r="AF416" s="97"/>
      <c r="AG416" s="97"/>
      <c r="AH416" s="97"/>
      <c r="AI416" s="13"/>
      <c r="AJ416" s="13"/>
    </row>
    <row r="417" spans="1:36" ht="28.5">
      <c r="A417" s="83"/>
      <c r="B417" s="71" t="s">
        <v>1110</v>
      </c>
      <c r="C417" s="72" t="s">
        <v>1111</v>
      </c>
      <c r="D417" s="71" t="s">
        <v>36</v>
      </c>
      <c r="E417" s="71" t="s">
        <v>1112</v>
      </c>
      <c r="F417" s="73" t="s">
        <v>77</v>
      </c>
      <c r="G417" s="74">
        <v>357.5</v>
      </c>
      <c r="H417" s="75">
        <v>20.27</v>
      </c>
      <c r="I417" s="75">
        <v>7.72</v>
      </c>
      <c r="J417" s="75">
        <v>16.760000000000002</v>
      </c>
      <c r="K417" s="75">
        <v>24.48</v>
      </c>
      <c r="L417" s="75">
        <v>2759.9</v>
      </c>
      <c r="M417" s="75">
        <v>5991.7</v>
      </c>
      <c r="N417" s="75">
        <v>8751.6</v>
      </c>
      <c r="O417" s="76">
        <v>2.7403632282007387E-3</v>
      </c>
      <c r="P417" s="13"/>
      <c r="Q417" s="103"/>
      <c r="R417" s="103"/>
      <c r="S417" s="103"/>
      <c r="T417" s="103"/>
      <c r="U417" s="103"/>
      <c r="V417" s="103"/>
      <c r="W417" s="163"/>
      <c r="X417" s="103"/>
      <c r="Y417" s="141"/>
      <c r="Z417" s="171"/>
      <c r="AA417" s="215"/>
      <c r="AB417" s="103"/>
      <c r="AC417" s="103"/>
      <c r="AD417" s="179"/>
      <c r="AE417" s="97"/>
      <c r="AF417" s="97"/>
      <c r="AG417" s="97"/>
      <c r="AH417" s="97"/>
      <c r="AI417" s="13"/>
      <c r="AJ417" s="13"/>
    </row>
    <row r="418" spans="1:36" ht="28.5">
      <c r="A418" s="83"/>
      <c r="B418" s="71" t="s">
        <v>1113</v>
      </c>
      <c r="C418" s="72" t="s">
        <v>1114</v>
      </c>
      <c r="D418" s="71" t="s">
        <v>36</v>
      </c>
      <c r="E418" s="71" t="s">
        <v>1115</v>
      </c>
      <c r="F418" s="73" t="s">
        <v>77</v>
      </c>
      <c r="G418" s="74">
        <v>47.1</v>
      </c>
      <c r="H418" s="75">
        <v>29.83</v>
      </c>
      <c r="I418" s="75">
        <v>6.14</v>
      </c>
      <c r="J418" s="75">
        <v>29.89</v>
      </c>
      <c r="K418" s="75">
        <v>36.03</v>
      </c>
      <c r="L418" s="75">
        <v>289.19400000000002</v>
      </c>
      <c r="M418" s="75">
        <v>1407.816</v>
      </c>
      <c r="N418" s="75">
        <v>1697.01</v>
      </c>
      <c r="O418" s="76">
        <v>5.3137983933097214E-4</v>
      </c>
      <c r="P418" s="13"/>
      <c r="Q418" s="103"/>
      <c r="R418" s="103"/>
      <c r="S418" s="103"/>
      <c r="T418" s="103"/>
      <c r="U418" s="103"/>
      <c r="V418" s="103"/>
      <c r="W418" s="163"/>
      <c r="X418" s="103"/>
      <c r="Y418" s="141"/>
      <c r="Z418" s="171"/>
      <c r="AA418" s="215"/>
      <c r="AB418" s="103"/>
      <c r="AC418" s="103"/>
      <c r="AD418" s="179"/>
      <c r="AE418" s="97"/>
      <c r="AF418" s="97"/>
      <c r="AG418" s="97"/>
      <c r="AH418" s="97"/>
      <c r="AI418" s="13"/>
      <c r="AJ418" s="13"/>
    </row>
    <row r="419" spans="1:36">
      <c r="A419" s="83"/>
      <c r="B419" s="71" t="s">
        <v>1116</v>
      </c>
      <c r="C419" s="72" t="s">
        <v>1117</v>
      </c>
      <c r="D419" s="71" t="s">
        <v>18</v>
      </c>
      <c r="E419" s="71" t="s">
        <v>1118</v>
      </c>
      <c r="F419" s="73" t="s">
        <v>77</v>
      </c>
      <c r="G419" s="74">
        <v>1</v>
      </c>
      <c r="H419" s="75">
        <v>77.08</v>
      </c>
      <c r="I419" s="75">
        <v>50.89</v>
      </c>
      <c r="J419" s="75">
        <v>42.23</v>
      </c>
      <c r="K419" s="75">
        <v>93.12</v>
      </c>
      <c r="L419" s="75">
        <v>50.89</v>
      </c>
      <c r="M419" s="75">
        <v>42.23</v>
      </c>
      <c r="N419" s="75">
        <v>93.12</v>
      </c>
      <c r="O419" s="76">
        <v>2.9158396614339411E-5</v>
      </c>
      <c r="P419" s="13"/>
      <c r="Q419" s="103"/>
      <c r="R419" s="103"/>
      <c r="S419" s="103"/>
      <c r="T419" s="103"/>
      <c r="U419" s="103"/>
      <c r="V419" s="103"/>
      <c r="W419" s="163"/>
      <c r="X419" s="103"/>
      <c r="Y419" s="141"/>
      <c r="Z419" s="171"/>
      <c r="AA419" s="215"/>
      <c r="AB419" s="103"/>
      <c r="AC419" s="103"/>
      <c r="AD419" s="179"/>
      <c r="AE419" s="97"/>
      <c r="AF419" s="97"/>
      <c r="AG419" s="97"/>
      <c r="AH419" s="97"/>
      <c r="AI419" s="13"/>
      <c r="AJ419" s="13"/>
    </row>
    <row r="420" spans="1:36" ht="28.5">
      <c r="A420" s="83"/>
      <c r="B420" s="71" t="s">
        <v>1119</v>
      </c>
      <c r="C420" s="72" t="s">
        <v>1120</v>
      </c>
      <c r="D420" s="71" t="s">
        <v>23</v>
      </c>
      <c r="E420" s="71" t="s">
        <v>1121</v>
      </c>
      <c r="F420" s="73" t="s">
        <v>359</v>
      </c>
      <c r="G420" s="74">
        <v>1</v>
      </c>
      <c r="H420" s="75">
        <v>166.63</v>
      </c>
      <c r="I420" s="75">
        <v>19.78</v>
      </c>
      <c r="J420" s="75">
        <v>181.52</v>
      </c>
      <c r="K420" s="75">
        <v>201.3</v>
      </c>
      <c r="L420" s="75">
        <v>19.78</v>
      </c>
      <c r="M420" s="75">
        <v>181.52</v>
      </c>
      <c r="N420" s="75">
        <v>201.3</v>
      </c>
      <c r="O420" s="76">
        <v>6.303248752648758E-5</v>
      </c>
      <c r="P420" s="13"/>
      <c r="Q420" s="103"/>
      <c r="R420" s="103"/>
      <c r="S420" s="103"/>
      <c r="T420" s="103"/>
      <c r="U420" s="103"/>
      <c r="V420" s="103"/>
      <c r="W420" s="163"/>
      <c r="X420" s="103"/>
      <c r="Y420" s="141"/>
      <c r="Z420" s="171"/>
      <c r="AA420" s="215"/>
      <c r="AB420" s="103"/>
      <c r="AC420" s="103"/>
      <c r="AD420" s="179"/>
      <c r="AE420" s="97"/>
      <c r="AF420" s="97"/>
      <c r="AG420" s="97"/>
      <c r="AH420" s="97"/>
      <c r="AI420" s="13"/>
      <c r="AJ420" s="13"/>
    </row>
    <row r="421" spans="1:36" ht="28.5">
      <c r="A421" s="83"/>
      <c r="B421" s="71" t="s">
        <v>1122</v>
      </c>
      <c r="C421" s="72" t="s">
        <v>1123</v>
      </c>
      <c r="D421" s="71" t="s">
        <v>18</v>
      </c>
      <c r="E421" s="71" t="s">
        <v>1124</v>
      </c>
      <c r="F421" s="73" t="s">
        <v>38</v>
      </c>
      <c r="G421" s="74">
        <v>40</v>
      </c>
      <c r="H421" s="75">
        <v>244.67</v>
      </c>
      <c r="I421" s="75">
        <v>20.260000000000002</v>
      </c>
      <c r="J421" s="75">
        <v>275.32</v>
      </c>
      <c r="K421" s="75">
        <v>295.58</v>
      </c>
      <c r="L421" s="75">
        <v>810.4</v>
      </c>
      <c r="M421" s="75">
        <v>11012.8</v>
      </c>
      <c r="N421" s="75">
        <v>11823.2</v>
      </c>
      <c r="O421" s="76">
        <v>3.7021644636024238E-3</v>
      </c>
      <c r="P421" s="13"/>
      <c r="Q421" s="103"/>
      <c r="R421" s="103"/>
      <c r="S421" s="103"/>
      <c r="T421" s="103"/>
      <c r="U421" s="103"/>
      <c r="V421" s="103"/>
      <c r="W421" s="163"/>
      <c r="X421" s="103"/>
      <c r="Y421" s="141"/>
      <c r="Z421" s="171"/>
      <c r="AA421" s="215"/>
      <c r="AB421" s="103"/>
      <c r="AC421" s="103"/>
      <c r="AD421" s="179"/>
      <c r="AE421" s="97"/>
      <c r="AF421" s="97"/>
      <c r="AG421" s="97"/>
      <c r="AH421" s="97"/>
      <c r="AI421" s="13"/>
      <c r="AJ421" s="13"/>
    </row>
    <row r="422" spans="1:36">
      <c r="A422" s="83"/>
      <c r="B422" s="71" t="s">
        <v>1125</v>
      </c>
      <c r="C422" s="72" t="s">
        <v>1126</v>
      </c>
      <c r="D422" s="71" t="s">
        <v>23</v>
      </c>
      <c r="E422" s="71" t="s">
        <v>1127</v>
      </c>
      <c r="F422" s="73" t="s">
        <v>359</v>
      </c>
      <c r="G422" s="74">
        <v>149</v>
      </c>
      <c r="H422" s="75">
        <v>12.4</v>
      </c>
      <c r="I422" s="75">
        <v>5.91</v>
      </c>
      <c r="J422" s="75">
        <v>9.07</v>
      </c>
      <c r="K422" s="75">
        <v>14.98</v>
      </c>
      <c r="L422" s="75">
        <v>880.59</v>
      </c>
      <c r="M422" s="75">
        <v>1351.43</v>
      </c>
      <c r="N422" s="75">
        <v>2232.02</v>
      </c>
      <c r="O422" s="76">
        <v>6.9890597520551811E-4</v>
      </c>
      <c r="P422" s="13"/>
      <c r="Q422" s="103"/>
      <c r="R422" s="103"/>
      <c r="S422" s="103"/>
      <c r="T422" s="103"/>
      <c r="U422" s="103"/>
      <c r="V422" s="103"/>
      <c r="W422" s="163"/>
      <c r="X422" s="103"/>
      <c r="Y422" s="141"/>
      <c r="Z422" s="171"/>
      <c r="AA422" s="215"/>
      <c r="AB422" s="103"/>
      <c r="AC422" s="103"/>
      <c r="AD422" s="179"/>
      <c r="AE422" s="97"/>
      <c r="AF422" s="97"/>
      <c r="AG422" s="97"/>
      <c r="AH422" s="97"/>
      <c r="AI422" s="13"/>
      <c r="AJ422" s="13"/>
    </row>
    <row r="423" spans="1:36">
      <c r="A423" s="83"/>
      <c r="B423" s="71" t="s">
        <v>1128</v>
      </c>
      <c r="C423" s="72" t="s">
        <v>1129</v>
      </c>
      <c r="D423" s="71" t="s">
        <v>36</v>
      </c>
      <c r="E423" s="71" t="s">
        <v>1130</v>
      </c>
      <c r="F423" s="73" t="s">
        <v>38</v>
      </c>
      <c r="G423" s="74">
        <v>2</v>
      </c>
      <c r="H423" s="75">
        <v>43.31</v>
      </c>
      <c r="I423" s="75">
        <v>10.99</v>
      </c>
      <c r="J423" s="75">
        <v>41.33</v>
      </c>
      <c r="K423" s="75">
        <v>52.32</v>
      </c>
      <c r="L423" s="75">
        <v>21.98</v>
      </c>
      <c r="M423" s="75">
        <v>82.66</v>
      </c>
      <c r="N423" s="75">
        <v>104.64</v>
      </c>
      <c r="O423" s="76">
        <v>3.2765620937762846E-5</v>
      </c>
      <c r="P423" s="13"/>
      <c r="Q423" s="103"/>
      <c r="R423" s="103"/>
      <c r="S423" s="103"/>
      <c r="T423" s="103"/>
      <c r="U423" s="103"/>
      <c r="V423" s="103"/>
      <c r="W423" s="163"/>
      <c r="X423" s="103"/>
      <c r="Y423" s="141"/>
      <c r="Z423" s="171"/>
      <c r="AA423" s="215"/>
      <c r="AB423" s="103"/>
      <c r="AC423" s="103"/>
      <c r="AD423" s="179"/>
      <c r="AE423" s="97"/>
      <c r="AF423" s="97"/>
      <c r="AG423" s="97"/>
      <c r="AH423" s="97"/>
      <c r="AI423" s="13"/>
      <c r="AJ423" s="13"/>
    </row>
    <row r="424" spans="1:36" ht="28.5">
      <c r="A424" s="83"/>
      <c r="B424" s="71" t="s">
        <v>1131</v>
      </c>
      <c r="C424" s="72" t="s">
        <v>1132</v>
      </c>
      <c r="D424" s="71" t="s">
        <v>36</v>
      </c>
      <c r="E424" s="71" t="s">
        <v>1133</v>
      </c>
      <c r="F424" s="73" t="s">
        <v>38</v>
      </c>
      <c r="G424" s="74">
        <v>1</v>
      </c>
      <c r="H424" s="75">
        <v>9797.59</v>
      </c>
      <c r="I424" s="75">
        <v>349.75</v>
      </c>
      <c r="J424" s="75">
        <v>11486.71</v>
      </c>
      <c r="K424" s="75">
        <v>11836.46</v>
      </c>
      <c r="L424" s="75">
        <v>349.75</v>
      </c>
      <c r="M424" s="75">
        <v>11486.71</v>
      </c>
      <c r="N424" s="75">
        <v>11836.46</v>
      </c>
      <c r="O424" s="76">
        <v>3.7063165290996979E-3</v>
      </c>
      <c r="P424" s="13"/>
      <c r="Q424" s="103"/>
      <c r="R424" s="103"/>
      <c r="S424" s="103"/>
      <c r="T424" s="103"/>
      <c r="U424" s="103"/>
      <c r="V424" s="103"/>
      <c r="W424" s="163"/>
      <c r="X424" s="103"/>
      <c r="Y424" s="141"/>
      <c r="Z424" s="171"/>
      <c r="AA424" s="215"/>
      <c r="AB424" s="103"/>
      <c r="AC424" s="103"/>
      <c r="AD424" s="179"/>
      <c r="AE424" s="97"/>
      <c r="AF424" s="97"/>
      <c r="AG424" s="97"/>
      <c r="AH424" s="97"/>
      <c r="AI424" s="13"/>
      <c r="AJ424" s="13"/>
    </row>
    <row r="425" spans="1:36" ht="28.5">
      <c r="A425" s="83"/>
      <c r="B425" s="71" t="s">
        <v>1134</v>
      </c>
      <c r="C425" s="72" t="s">
        <v>1135</v>
      </c>
      <c r="D425" s="71" t="s">
        <v>23</v>
      </c>
      <c r="E425" s="71" t="s">
        <v>1136</v>
      </c>
      <c r="F425" s="73" t="s">
        <v>359</v>
      </c>
      <c r="G425" s="74">
        <v>1</v>
      </c>
      <c r="H425" s="75">
        <v>636.39</v>
      </c>
      <c r="I425" s="75">
        <v>169.45</v>
      </c>
      <c r="J425" s="75">
        <v>599.37</v>
      </c>
      <c r="K425" s="75">
        <v>768.82</v>
      </c>
      <c r="L425" s="75">
        <v>169.45</v>
      </c>
      <c r="M425" s="75">
        <v>599.37</v>
      </c>
      <c r="N425" s="75">
        <v>768.82</v>
      </c>
      <c r="O425" s="76">
        <v>2.4073838579291695E-4</v>
      </c>
      <c r="P425" s="13"/>
      <c r="Q425" s="103"/>
      <c r="R425" s="103"/>
      <c r="S425" s="103"/>
      <c r="T425" s="103"/>
      <c r="U425" s="103"/>
      <c r="V425" s="103"/>
      <c r="W425" s="163"/>
      <c r="X425" s="103"/>
      <c r="Y425" s="141"/>
      <c r="Z425" s="171"/>
      <c r="AA425" s="215"/>
      <c r="AB425" s="103"/>
      <c r="AC425" s="103"/>
      <c r="AD425" s="179"/>
      <c r="AE425" s="97"/>
      <c r="AF425" s="97"/>
      <c r="AG425" s="97"/>
      <c r="AH425" s="97"/>
      <c r="AI425" s="13"/>
      <c r="AJ425" s="13"/>
    </row>
    <row r="426" spans="1:36" ht="28.5">
      <c r="A426" s="83"/>
      <c r="B426" s="71" t="s">
        <v>1137</v>
      </c>
      <c r="C426" s="72" t="s">
        <v>1138</v>
      </c>
      <c r="D426" s="71" t="s">
        <v>23</v>
      </c>
      <c r="E426" s="71" t="s">
        <v>1139</v>
      </c>
      <c r="F426" s="73" t="s">
        <v>359</v>
      </c>
      <c r="G426" s="74">
        <v>2</v>
      </c>
      <c r="H426" s="75">
        <v>523.26</v>
      </c>
      <c r="I426" s="75">
        <v>225.92</v>
      </c>
      <c r="J426" s="75">
        <v>406.23</v>
      </c>
      <c r="K426" s="75">
        <v>632.15</v>
      </c>
      <c r="L426" s="75">
        <v>451.84</v>
      </c>
      <c r="M426" s="75">
        <v>812.46</v>
      </c>
      <c r="N426" s="75">
        <v>1264.3</v>
      </c>
      <c r="O426" s="76">
        <v>3.9588660695349351E-4</v>
      </c>
      <c r="P426" s="13"/>
      <c r="Q426" s="103"/>
      <c r="R426" s="103"/>
      <c r="S426" s="103"/>
      <c r="T426" s="103"/>
      <c r="U426" s="103"/>
      <c r="V426" s="103"/>
      <c r="W426" s="163"/>
      <c r="X426" s="103"/>
      <c r="Y426" s="141"/>
      <c r="Z426" s="171"/>
      <c r="AA426" s="215"/>
      <c r="AB426" s="103"/>
      <c r="AC426" s="103"/>
      <c r="AD426" s="179"/>
      <c r="AE426" s="97"/>
      <c r="AF426" s="97"/>
      <c r="AG426" s="97"/>
      <c r="AH426" s="97"/>
      <c r="AI426" s="13"/>
      <c r="AJ426" s="13"/>
    </row>
    <row r="427" spans="1:36" ht="42.75">
      <c r="A427" s="83"/>
      <c r="B427" s="71" t="s">
        <v>1140</v>
      </c>
      <c r="C427" s="72" t="s">
        <v>1141</v>
      </c>
      <c r="D427" s="71" t="s">
        <v>36</v>
      </c>
      <c r="E427" s="71" t="s">
        <v>1142</v>
      </c>
      <c r="F427" s="73" t="s">
        <v>38</v>
      </c>
      <c r="G427" s="74">
        <v>1</v>
      </c>
      <c r="H427" s="75">
        <v>585.46</v>
      </c>
      <c r="I427" s="75">
        <v>28.34</v>
      </c>
      <c r="J427" s="75">
        <v>678.95</v>
      </c>
      <c r="K427" s="75">
        <v>707.29</v>
      </c>
      <c r="L427" s="75">
        <v>28.34</v>
      </c>
      <c r="M427" s="75">
        <v>678.95</v>
      </c>
      <c r="N427" s="75">
        <v>707.29</v>
      </c>
      <c r="O427" s="76">
        <v>2.2147167462796522E-4</v>
      </c>
      <c r="P427" s="13"/>
      <c r="Q427" s="103"/>
      <c r="R427" s="103"/>
      <c r="S427" s="103"/>
      <c r="T427" s="103"/>
      <c r="U427" s="103"/>
      <c r="V427" s="103"/>
      <c r="W427" s="163"/>
      <c r="X427" s="103"/>
      <c r="Y427" s="141"/>
      <c r="Z427" s="171"/>
      <c r="AA427" s="215"/>
      <c r="AB427" s="103"/>
      <c r="AC427" s="103"/>
      <c r="AD427" s="179"/>
      <c r="AE427" s="97"/>
      <c r="AF427" s="97"/>
      <c r="AG427" s="97"/>
      <c r="AH427" s="97"/>
      <c r="AI427" s="13"/>
      <c r="AJ427" s="13"/>
    </row>
    <row r="428" spans="1:36" ht="42.75">
      <c r="A428" s="83"/>
      <c r="B428" s="71" t="s">
        <v>1143</v>
      </c>
      <c r="C428" s="72" t="s">
        <v>1144</v>
      </c>
      <c r="D428" s="71" t="s">
        <v>36</v>
      </c>
      <c r="E428" s="71" t="s">
        <v>1145</v>
      </c>
      <c r="F428" s="73" t="s">
        <v>38</v>
      </c>
      <c r="G428" s="74">
        <v>2</v>
      </c>
      <c r="H428" s="75">
        <v>674.39</v>
      </c>
      <c r="I428" s="75">
        <v>34.04</v>
      </c>
      <c r="J428" s="75">
        <v>780.69</v>
      </c>
      <c r="K428" s="75">
        <v>814.73</v>
      </c>
      <c r="L428" s="75">
        <v>68.08</v>
      </c>
      <c r="M428" s="75">
        <v>1561.38</v>
      </c>
      <c r="N428" s="75">
        <v>1629.46</v>
      </c>
      <c r="O428" s="76">
        <v>5.1022810295534254E-4</v>
      </c>
      <c r="P428" s="13"/>
      <c r="Q428" s="103"/>
      <c r="R428" s="103"/>
      <c r="S428" s="103"/>
      <c r="T428" s="103"/>
      <c r="U428" s="103"/>
      <c r="V428" s="103"/>
      <c r="W428" s="163"/>
      <c r="X428" s="103"/>
      <c r="Y428" s="141"/>
      <c r="Z428" s="171"/>
      <c r="AA428" s="215"/>
      <c r="AB428" s="103"/>
      <c r="AC428" s="103"/>
      <c r="AD428" s="179"/>
      <c r="AE428" s="97"/>
      <c r="AF428" s="97"/>
      <c r="AG428" s="97"/>
      <c r="AH428" s="97"/>
      <c r="AI428" s="13"/>
      <c r="AJ428" s="13"/>
    </row>
    <row r="429" spans="1:36" ht="42.75">
      <c r="A429" s="83"/>
      <c r="B429" s="71" t="s">
        <v>1146</v>
      </c>
      <c r="C429" s="72" t="s">
        <v>1147</v>
      </c>
      <c r="D429" s="71" t="s">
        <v>36</v>
      </c>
      <c r="E429" s="71" t="s">
        <v>1148</v>
      </c>
      <c r="F429" s="73" t="s">
        <v>38</v>
      </c>
      <c r="G429" s="74">
        <v>2</v>
      </c>
      <c r="H429" s="75">
        <v>967.95</v>
      </c>
      <c r="I429" s="75">
        <v>34.200000000000003</v>
      </c>
      <c r="J429" s="75">
        <v>1135.18</v>
      </c>
      <c r="K429" s="75">
        <v>1169.3800000000001</v>
      </c>
      <c r="L429" s="75">
        <v>68.400000000000006</v>
      </c>
      <c r="M429" s="75">
        <v>2270.36</v>
      </c>
      <c r="N429" s="75">
        <v>2338.7600000000002</v>
      </c>
      <c r="O429" s="76">
        <v>7.3232916307723844E-4</v>
      </c>
      <c r="P429" s="13"/>
      <c r="Q429" s="103"/>
      <c r="R429" s="103"/>
      <c r="S429" s="103"/>
      <c r="T429" s="103"/>
      <c r="U429" s="103"/>
      <c r="V429" s="103"/>
      <c r="W429" s="163"/>
      <c r="X429" s="103"/>
      <c r="Y429" s="141"/>
      <c r="Z429" s="171"/>
      <c r="AA429" s="215"/>
      <c r="AB429" s="103"/>
      <c r="AC429" s="103"/>
      <c r="AD429" s="179"/>
      <c r="AE429" s="97"/>
      <c r="AF429" s="97"/>
      <c r="AG429" s="97"/>
      <c r="AH429" s="97"/>
      <c r="AI429" s="13"/>
      <c r="AJ429" s="13"/>
    </row>
    <row r="430" spans="1:36">
      <c r="A430" s="83"/>
      <c r="B430" s="64" t="s">
        <v>1149</v>
      </c>
      <c r="C430" s="64"/>
      <c r="D430" s="64"/>
      <c r="E430" s="64" t="s">
        <v>1150</v>
      </c>
      <c r="F430" s="64"/>
      <c r="G430" s="65"/>
      <c r="H430" s="66"/>
      <c r="I430" s="64"/>
      <c r="J430" s="64"/>
      <c r="K430" s="64"/>
      <c r="L430" s="64"/>
      <c r="M430" s="64"/>
      <c r="N430" s="67">
        <v>47510.78</v>
      </c>
      <c r="O430" s="68">
        <v>1.4876913302154474E-2</v>
      </c>
      <c r="P430" s="13"/>
      <c r="Q430" s="103"/>
      <c r="R430" s="103"/>
      <c r="S430" s="103"/>
      <c r="T430" s="103"/>
      <c r="U430" s="103"/>
      <c r="V430" s="103"/>
      <c r="W430" s="163"/>
      <c r="X430" s="103"/>
      <c r="Y430" s="141"/>
      <c r="Z430" s="171"/>
      <c r="AA430" s="215"/>
      <c r="AB430" s="103"/>
      <c r="AC430" s="103">
        <f>N430</f>
        <v>47510.78</v>
      </c>
      <c r="AD430" s="179"/>
      <c r="AE430" s="97"/>
      <c r="AF430" s="97"/>
      <c r="AG430" s="97"/>
      <c r="AH430" s="97"/>
      <c r="AI430" s="13"/>
      <c r="AJ430" s="13"/>
    </row>
    <row r="431" spans="1:36" ht="28.5">
      <c r="A431" s="83"/>
      <c r="B431" s="71" t="s">
        <v>1151</v>
      </c>
      <c r="C431" s="72" t="s">
        <v>1152</v>
      </c>
      <c r="D431" s="71" t="s">
        <v>36</v>
      </c>
      <c r="E431" s="71" t="s">
        <v>1153</v>
      </c>
      <c r="F431" s="73" t="s">
        <v>38</v>
      </c>
      <c r="G431" s="74">
        <v>15</v>
      </c>
      <c r="H431" s="75">
        <v>105.72</v>
      </c>
      <c r="I431" s="75">
        <v>19.37</v>
      </c>
      <c r="J431" s="75">
        <v>108.35</v>
      </c>
      <c r="K431" s="75">
        <v>127.72</v>
      </c>
      <c r="L431" s="75">
        <v>290.55</v>
      </c>
      <c r="M431" s="75">
        <v>1625.25</v>
      </c>
      <c r="N431" s="75">
        <v>1915.8</v>
      </c>
      <c r="O431" s="76">
        <v>5.9988892003599056E-4</v>
      </c>
      <c r="P431" s="13"/>
      <c r="Q431" s="103"/>
      <c r="R431" s="103"/>
      <c r="S431" s="103"/>
      <c r="T431" s="103"/>
      <c r="U431" s="103"/>
      <c r="V431" s="103"/>
      <c r="W431" s="163"/>
      <c r="X431" s="103"/>
      <c r="Y431" s="141"/>
      <c r="Z431" s="171"/>
      <c r="AA431" s="215"/>
      <c r="AB431" s="103"/>
      <c r="AC431" s="103"/>
      <c r="AD431" s="179"/>
      <c r="AE431" s="97"/>
      <c r="AF431" s="97"/>
      <c r="AG431" s="97"/>
      <c r="AH431" s="97"/>
      <c r="AI431" s="13"/>
      <c r="AJ431" s="13"/>
    </row>
    <row r="432" spans="1:36" ht="28.5">
      <c r="A432" s="83"/>
      <c r="B432" s="71" t="s">
        <v>1154</v>
      </c>
      <c r="C432" s="72" t="s">
        <v>1155</v>
      </c>
      <c r="D432" s="71" t="s">
        <v>18</v>
      </c>
      <c r="E432" s="71" t="s">
        <v>1156</v>
      </c>
      <c r="F432" s="73" t="s">
        <v>38</v>
      </c>
      <c r="G432" s="74">
        <v>33</v>
      </c>
      <c r="H432" s="75">
        <v>333.11</v>
      </c>
      <c r="I432" s="75">
        <v>25.44</v>
      </c>
      <c r="J432" s="75">
        <v>376.99</v>
      </c>
      <c r="K432" s="75">
        <v>402.43</v>
      </c>
      <c r="L432" s="75">
        <v>839.52</v>
      </c>
      <c r="M432" s="75">
        <v>12440.67</v>
      </c>
      <c r="N432" s="75">
        <v>13280.19</v>
      </c>
      <c r="O432" s="76">
        <v>4.1583875336531793E-3</v>
      </c>
      <c r="P432" s="13"/>
      <c r="Q432" s="103"/>
      <c r="R432" s="103"/>
      <c r="S432" s="103"/>
      <c r="T432" s="103"/>
      <c r="U432" s="103"/>
      <c r="V432" s="103"/>
      <c r="W432" s="163"/>
      <c r="X432" s="103"/>
      <c r="Y432" s="141"/>
      <c r="Z432" s="171"/>
      <c r="AA432" s="215"/>
      <c r="AB432" s="103"/>
      <c r="AC432" s="103"/>
      <c r="AD432" s="179"/>
      <c r="AE432" s="97"/>
      <c r="AF432" s="97"/>
      <c r="AG432" s="97"/>
      <c r="AH432" s="97"/>
      <c r="AI432" s="13"/>
      <c r="AJ432" s="13"/>
    </row>
    <row r="433" spans="1:36">
      <c r="A433" s="83"/>
      <c r="B433" s="71" t="s">
        <v>1157</v>
      </c>
      <c r="C433" s="72" t="s">
        <v>1158</v>
      </c>
      <c r="D433" s="71" t="s">
        <v>32</v>
      </c>
      <c r="E433" s="71" t="s">
        <v>1159</v>
      </c>
      <c r="F433" s="73" t="s">
        <v>38</v>
      </c>
      <c r="G433" s="74">
        <v>17</v>
      </c>
      <c r="H433" s="75">
        <v>59.59</v>
      </c>
      <c r="I433" s="75">
        <v>43.46</v>
      </c>
      <c r="J433" s="75">
        <v>28.53</v>
      </c>
      <c r="K433" s="75">
        <v>71.989999999999995</v>
      </c>
      <c r="L433" s="75">
        <v>738.82</v>
      </c>
      <c r="M433" s="75">
        <v>485.01</v>
      </c>
      <c r="N433" s="75">
        <v>1223.83</v>
      </c>
      <c r="O433" s="76">
        <v>3.8321435275480024E-4</v>
      </c>
      <c r="P433" s="13"/>
      <c r="Q433" s="103"/>
      <c r="R433" s="103"/>
      <c r="S433" s="103"/>
      <c r="T433" s="103"/>
      <c r="U433" s="103"/>
      <c r="V433" s="103"/>
      <c r="W433" s="163"/>
      <c r="X433" s="103"/>
      <c r="Y433" s="141"/>
      <c r="Z433" s="171"/>
      <c r="AA433" s="215"/>
      <c r="AB433" s="103"/>
      <c r="AC433" s="103"/>
      <c r="AD433" s="179"/>
      <c r="AE433" s="97"/>
      <c r="AF433" s="97"/>
      <c r="AG433" s="97"/>
      <c r="AH433" s="97"/>
      <c r="AI433" s="13"/>
      <c r="AJ433" s="13"/>
    </row>
    <row r="434" spans="1:36">
      <c r="A434" s="83"/>
      <c r="B434" s="71" t="s">
        <v>1160</v>
      </c>
      <c r="C434" s="72" t="s">
        <v>1161</v>
      </c>
      <c r="D434" s="71" t="s">
        <v>23</v>
      </c>
      <c r="E434" s="71" t="s">
        <v>1162</v>
      </c>
      <c r="F434" s="73" t="s">
        <v>359</v>
      </c>
      <c r="G434" s="74">
        <v>91</v>
      </c>
      <c r="H434" s="75">
        <v>223.08</v>
      </c>
      <c r="I434" s="75">
        <v>19.78</v>
      </c>
      <c r="J434" s="75">
        <v>249.72</v>
      </c>
      <c r="K434" s="75">
        <v>269.5</v>
      </c>
      <c r="L434" s="75">
        <v>1799.98</v>
      </c>
      <c r="M434" s="75">
        <v>22724.52</v>
      </c>
      <c r="N434" s="75">
        <v>24524.5</v>
      </c>
      <c r="O434" s="76">
        <v>7.6792858437324625E-3</v>
      </c>
      <c r="P434" s="13"/>
      <c r="Q434" s="103"/>
      <c r="R434" s="103"/>
      <c r="S434" s="103"/>
      <c r="T434" s="103"/>
      <c r="U434" s="103"/>
      <c r="V434" s="103"/>
      <c r="W434" s="163"/>
      <c r="X434" s="103"/>
      <c r="Y434" s="141"/>
      <c r="Z434" s="171"/>
      <c r="AA434" s="215"/>
      <c r="AB434" s="103"/>
      <c r="AC434" s="103"/>
      <c r="AD434" s="179"/>
      <c r="AE434" s="97"/>
      <c r="AF434" s="97"/>
      <c r="AG434" s="97"/>
      <c r="AH434" s="97"/>
      <c r="AI434" s="13"/>
      <c r="AJ434" s="13"/>
    </row>
    <row r="435" spans="1:36" ht="28.5">
      <c r="A435" s="83"/>
      <c r="B435" s="71" t="s">
        <v>1163</v>
      </c>
      <c r="C435" s="72" t="s">
        <v>1152</v>
      </c>
      <c r="D435" s="71" t="s">
        <v>36</v>
      </c>
      <c r="E435" s="71" t="s">
        <v>1153</v>
      </c>
      <c r="F435" s="73" t="s">
        <v>38</v>
      </c>
      <c r="G435" s="74">
        <v>27</v>
      </c>
      <c r="H435" s="75">
        <v>105.72</v>
      </c>
      <c r="I435" s="75">
        <v>19.37</v>
      </c>
      <c r="J435" s="75">
        <v>108.35</v>
      </c>
      <c r="K435" s="75">
        <v>127.72</v>
      </c>
      <c r="L435" s="75">
        <v>522.99</v>
      </c>
      <c r="M435" s="75">
        <v>2925.45</v>
      </c>
      <c r="N435" s="75">
        <v>3448.44</v>
      </c>
      <c r="O435" s="76">
        <v>1.0798000560647831E-3</v>
      </c>
      <c r="P435" s="13"/>
      <c r="Q435" s="103"/>
      <c r="R435" s="103"/>
      <c r="S435" s="103"/>
      <c r="T435" s="103"/>
      <c r="U435" s="103"/>
      <c r="V435" s="103"/>
      <c r="W435" s="163"/>
      <c r="X435" s="103"/>
      <c r="Y435" s="141"/>
      <c r="Z435" s="171"/>
      <c r="AA435" s="215"/>
      <c r="AB435" s="103"/>
      <c r="AC435" s="103"/>
      <c r="AD435" s="179"/>
      <c r="AE435" s="97"/>
      <c r="AF435" s="97"/>
      <c r="AG435" s="97"/>
      <c r="AH435" s="97"/>
      <c r="AI435" s="13"/>
      <c r="AJ435" s="13"/>
    </row>
    <row r="436" spans="1:36" ht="28.5">
      <c r="A436" s="83"/>
      <c r="B436" s="71" t="s">
        <v>1164</v>
      </c>
      <c r="C436" s="72" t="s">
        <v>1165</v>
      </c>
      <c r="D436" s="71" t="s">
        <v>18</v>
      </c>
      <c r="E436" s="71" t="s">
        <v>1166</v>
      </c>
      <c r="F436" s="73" t="s">
        <v>38</v>
      </c>
      <c r="G436" s="74">
        <v>8</v>
      </c>
      <c r="H436" s="75">
        <v>119.33</v>
      </c>
      <c r="I436" s="75">
        <v>44.75</v>
      </c>
      <c r="J436" s="75">
        <v>99.41</v>
      </c>
      <c r="K436" s="75">
        <v>144.16</v>
      </c>
      <c r="L436" s="75">
        <v>358</v>
      </c>
      <c r="M436" s="75">
        <v>795.28</v>
      </c>
      <c r="N436" s="75">
        <v>1153.28</v>
      </c>
      <c r="O436" s="76">
        <v>3.6112323504494583E-4</v>
      </c>
      <c r="P436" s="13"/>
      <c r="Q436" s="103"/>
      <c r="R436" s="103"/>
      <c r="S436" s="103"/>
      <c r="T436" s="103"/>
      <c r="U436" s="103"/>
      <c r="V436" s="103"/>
      <c r="W436" s="163"/>
      <c r="X436" s="103"/>
      <c r="Y436" s="141"/>
      <c r="Z436" s="171"/>
      <c r="AA436" s="215"/>
      <c r="AB436" s="103"/>
      <c r="AC436" s="103"/>
      <c r="AD436" s="179"/>
      <c r="AE436" s="97"/>
      <c r="AF436" s="97"/>
      <c r="AG436" s="97"/>
      <c r="AH436" s="97"/>
      <c r="AI436" s="13"/>
      <c r="AJ436" s="13"/>
    </row>
    <row r="437" spans="1:36">
      <c r="A437" s="83"/>
      <c r="B437" s="71" t="s">
        <v>1167</v>
      </c>
      <c r="C437" s="72" t="s">
        <v>1168</v>
      </c>
      <c r="D437" s="71" t="s">
        <v>32</v>
      </c>
      <c r="E437" s="71" t="s">
        <v>1169</v>
      </c>
      <c r="F437" s="73" t="s">
        <v>38</v>
      </c>
      <c r="G437" s="74">
        <v>39</v>
      </c>
      <c r="H437" s="75">
        <v>29.16</v>
      </c>
      <c r="I437" s="75">
        <v>6.35</v>
      </c>
      <c r="J437" s="75">
        <v>28.87</v>
      </c>
      <c r="K437" s="75">
        <v>35.22</v>
      </c>
      <c r="L437" s="75">
        <v>247.65</v>
      </c>
      <c r="M437" s="75">
        <v>1125.93</v>
      </c>
      <c r="N437" s="75">
        <v>1373.58</v>
      </c>
      <c r="O437" s="76">
        <v>4.3010513768819078E-4</v>
      </c>
      <c r="P437" s="13"/>
      <c r="Q437" s="103"/>
      <c r="R437" s="103"/>
      <c r="S437" s="103"/>
      <c r="T437" s="103"/>
      <c r="U437" s="103"/>
      <c r="V437" s="103"/>
      <c r="W437" s="163"/>
      <c r="X437" s="103"/>
      <c r="Y437" s="141"/>
      <c r="Z437" s="171"/>
      <c r="AA437" s="215"/>
      <c r="AB437" s="103"/>
      <c r="AC437" s="103"/>
      <c r="AD437" s="179"/>
      <c r="AE437" s="97"/>
      <c r="AF437" s="97"/>
      <c r="AG437" s="97"/>
      <c r="AH437" s="97"/>
      <c r="AI437" s="13"/>
      <c r="AJ437" s="13"/>
    </row>
    <row r="438" spans="1:36" ht="28.5">
      <c r="A438" s="83"/>
      <c r="B438" s="71" t="s">
        <v>1170</v>
      </c>
      <c r="C438" s="72" t="s">
        <v>1123</v>
      </c>
      <c r="D438" s="71" t="s">
        <v>18</v>
      </c>
      <c r="E438" s="71" t="s">
        <v>1124</v>
      </c>
      <c r="F438" s="73" t="s">
        <v>38</v>
      </c>
      <c r="G438" s="74">
        <v>2</v>
      </c>
      <c r="H438" s="75">
        <v>244.67</v>
      </c>
      <c r="I438" s="75">
        <v>20.260000000000002</v>
      </c>
      <c r="J438" s="75">
        <v>275.32</v>
      </c>
      <c r="K438" s="75">
        <v>295.58</v>
      </c>
      <c r="L438" s="75">
        <v>40.520000000000003</v>
      </c>
      <c r="M438" s="75">
        <v>550.64</v>
      </c>
      <c r="N438" s="75">
        <v>591.16</v>
      </c>
      <c r="O438" s="76">
        <v>1.8510822318012121E-4</v>
      </c>
      <c r="P438" s="13"/>
      <c r="Q438" s="103"/>
      <c r="R438" s="103"/>
      <c r="S438" s="103"/>
      <c r="T438" s="103"/>
      <c r="U438" s="103"/>
      <c r="V438" s="103"/>
      <c r="W438" s="163"/>
      <c r="X438" s="103"/>
      <c r="Y438" s="141"/>
      <c r="Z438" s="171"/>
      <c r="AA438" s="215"/>
      <c r="AB438" s="103"/>
      <c r="AC438" s="103"/>
      <c r="AD438" s="179"/>
      <c r="AE438" s="97"/>
      <c r="AF438" s="97"/>
      <c r="AG438" s="97"/>
      <c r="AH438" s="97"/>
      <c r="AI438" s="13"/>
      <c r="AJ438" s="13"/>
    </row>
    <row r="439" spans="1:36">
      <c r="A439" s="83"/>
      <c r="B439" s="64" t="s">
        <v>1171</v>
      </c>
      <c r="C439" s="64"/>
      <c r="D439" s="64"/>
      <c r="E439" s="64" t="s">
        <v>1172</v>
      </c>
      <c r="F439" s="64"/>
      <c r="G439" s="65"/>
      <c r="H439" s="66"/>
      <c r="I439" s="64"/>
      <c r="J439" s="64"/>
      <c r="K439" s="64"/>
      <c r="L439" s="64"/>
      <c r="M439" s="64"/>
      <c r="N439" s="67">
        <v>56770.93</v>
      </c>
      <c r="O439" s="68">
        <v>1.7776517322861896E-2</v>
      </c>
      <c r="P439" s="13"/>
      <c r="Q439" s="103"/>
      <c r="R439" s="103"/>
      <c r="S439" s="103"/>
      <c r="T439" s="103"/>
      <c r="U439" s="103"/>
      <c r="V439" s="103"/>
      <c r="W439" s="163"/>
      <c r="X439" s="103"/>
      <c r="Y439" s="141"/>
      <c r="Z439" s="171"/>
      <c r="AA439" s="215"/>
      <c r="AB439" s="103">
        <f>N439</f>
        <v>56770.93</v>
      </c>
      <c r="AC439" s="103"/>
      <c r="AD439" s="179"/>
      <c r="AE439" s="97"/>
      <c r="AF439" s="97"/>
      <c r="AG439" s="97"/>
      <c r="AH439" s="97"/>
      <c r="AI439" s="13"/>
      <c r="AJ439" s="13"/>
    </row>
    <row r="440" spans="1:36" ht="28.5">
      <c r="A440" s="83"/>
      <c r="B440" s="71" t="s">
        <v>1173</v>
      </c>
      <c r="C440" s="72" t="s">
        <v>1174</v>
      </c>
      <c r="D440" s="71" t="s">
        <v>23</v>
      </c>
      <c r="E440" s="71" t="s">
        <v>1175</v>
      </c>
      <c r="F440" s="73" t="s">
        <v>359</v>
      </c>
      <c r="G440" s="74">
        <v>1</v>
      </c>
      <c r="H440" s="75">
        <v>354.21</v>
      </c>
      <c r="I440" s="75">
        <v>34.659999999999997</v>
      </c>
      <c r="J440" s="75">
        <v>393.26</v>
      </c>
      <c r="K440" s="75">
        <v>427.92</v>
      </c>
      <c r="L440" s="75">
        <v>34.659999999999997</v>
      </c>
      <c r="M440" s="75">
        <v>393.26</v>
      </c>
      <c r="N440" s="75">
        <v>427.92</v>
      </c>
      <c r="O440" s="76">
        <v>1.339933535138329E-4</v>
      </c>
      <c r="P440" s="13"/>
      <c r="Q440" s="103"/>
      <c r="R440" s="103"/>
      <c r="S440" s="103"/>
      <c r="T440" s="103"/>
      <c r="U440" s="103"/>
      <c r="V440" s="103"/>
      <c r="W440" s="163"/>
      <c r="X440" s="103"/>
      <c r="Y440" s="141"/>
      <c r="Z440" s="171"/>
      <c r="AA440" s="215"/>
      <c r="AB440" s="103"/>
      <c r="AC440" s="103"/>
      <c r="AD440" s="179"/>
      <c r="AE440" s="97"/>
      <c r="AF440" s="97"/>
      <c r="AG440" s="97"/>
      <c r="AH440" s="97"/>
      <c r="AI440" s="13"/>
      <c r="AJ440" s="13"/>
    </row>
    <row r="441" spans="1:36" ht="28.5">
      <c r="A441" s="83"/>
      <c r="B441" s="71" t="s">
        <v>1176</v>
      </c>
      <c r="C441" s="72" t="s">
        <v>1177</v>
      </c>
      <c r="D441" s="71" t="s">
        <v>36</v>
      </c>
      <c r="E441" s="71" t="s">
        <v>1178</v>
      </c>
      <c r="F441" s="73" t="s">
        <v>38</v>
      </c>
      <c r="G441" s="74">
        <v>15</v>
      </c>
      <c r="H441" s="75">
        <v>978.52</v>
      </c>
      <c r="I441" s="75">
        <v>292.63</v>
      </c>
      <c r="J441" s="75">
        <v>889.52</v>
      </c>
      <c r="K441" s="75">
        <v>1182.1500000000001</v>
      </c>
      <c r="L441" s="75">
        <v>4389.45</v>
      </c>
      <c r="M441" s="75">
        <v>13342.8</v>
      </c>
      <c r="N441" s="75">
        <v>17732.25</v>
      </c>
      <c r="O441" s="76">
        <v>5.552448221269545E-3</v>
      </c>
      <c r="P441" s="13"/>
      <c r="Q441" s="103"/>
      <c r="R441" s="103"/>
      <c r="S441" s="103"/>
      <c r="T441" s="103"/>
      <c r="U441" s="103"/>
      <c r="V441" s="103"/>
      <c r="W441" s="163"/>
      <c r="X441" s="103"/>
      <c r="Y441" s="141"/>
      <c r="Z441" s="171"/>
      <c r="AA441" s="215"/>
      <c r="AB441" s="103"/>
      <c r="AC441" s="103"/>
      <c r="AD441" s="179"/>
      <c r="AE441" s="97"/>
      <c r="AF441" s="97"/>
      <c r="AG441" s="97"/>
      <c r="AH441" s="97"/>
      <c r="AI441" s="13"/>
      <c r="AJ441" s="13"/>
    </row>
    <row r="442" spans="1:36" ht="28.5">
      <c r="A442" s="83"/>
      <c r="B442" s="71" t="s">
        <v>1179</v>
      </c>
      <c r="C442" s="72" t="s">
        <v>1180</v>
      </c>
      <c r="D442" s="71" t="s">
        <v>36</v>
      </c>
      <c r="E442" s="71" t="s">
        <v>1181</v>
      </c>
      <c r="F442" s="73" t="s">
        <v>38</v>
      </c>
      <c r="G442" s="74">
        <v>17</v>
      </c>
      <c r="H442" s="75">
        <v>51.35</v>
      </c>
      <c r="I442" s="75">
        <v>7.15</v>
      </c>
      <c r="J442" s="75">
        <v>54.88</v>
      </c>
      <c r="K442" s="75">
        <v>62.03</v>
      </c>
      <c r="L442" s="75">
        <v>121.55</v>
      </c>
      <c r="M442" s="75">
        <v>932.96</v>
      </c>
      <c r="N442" s="75">
        <v>1054.51</v>
      </c>
      <c r="O442" s="76">
        <v>3.3019567025114959E-4</v>
      </c>
      <c r="P442" s="13"/>
      <c r="Q442" s="103"/>
      <c r="R442" s="103"/>
      <c r="S442" s="103"/>
      <c r="T442" s="103"/>
      <c r="U442" s="103"/>
      <c r="V442" s="103"/>
      <c r="W442" s="163"/>
      <c r="X442" s="103"/>
      <c r="Y442" s="141"/>
      <c r="Z442" s="171"/>
      <c r="AA442" s="215"/>
      <c r="AB442" s="103"/>
      <c r="AC442" s="103"/>
      <c r="AD442" s="179"/>
      <c r="AE442" s="97"/>
      <c r="AF442" s="97"/>
      <c r="AG442" s="97"/>
      <c r="AH442" s="97"/>
      <c r="AI442" s="13"/>
      <c r="AJ442" s="13"/>
    </row>
    <row r="443" spans="1:36">
      <c r="A443" s="83"/>
      <c r="B443" s="71" t="s">
        <v>1182</v>
      </c>
      <c r="C443" s="72" t="s">
        <v>1183</v>
      </c>
      <c r="D443" s="71" t="s">
        <v>32</v>
      </c>
      <c r="E443" s="71" t="s">
        <v>1184</v>
      </c>
      <c r="F443" s="73" t="s">
        <v>38</v>
      </c>
      <c r="G443" s="74">
        <v>15</v>
      </c>
      <c r="H443" s="75">
        <v>195.87</v>
      </c>
      <c r="I443" s="75">
        <v>83.19</v>
      </c>
      <c r="J443" s="75">
        <v>153.44</v>
      </c>
      <c r="K443" s="75">
        <v>236.63</v>
      </c>
      <c r="L443" s="75">
        <v>1247.8499999999999</v>
      </c>
      <c r="M443" s="75">
        <v>2301.6</v>
      </c>
      <c r="N443" s="75">
        <v>3549.45</v>
      </c>
      <c r="O443" s="76">
        <v>1.1114290255881338E-3</v>
      </c>
      <c r="P443" s="13"/>
      <c r="Q443" s="103"/>
      <c r="R443" s="103"/>
      <c r="S443" s="103"/>
      <c r="T443" s="103"/>
      <c r="U443" s="103"/>
      <c r="V443" s="103"/>
      <c r="W443" s="163"/>
      <c r="X443" s="103"/>
      <c r="Y443" s="141"/>
      <c r="Z443" s="171"/>
      <c r="AA443" s="215"/>
      <c r="AB443" s="103"/>
      <c r="AC443" s="103"/>
      <c r="AD443" s="179"/>
      <c r="AE443" s="97"/>
      <c r="AF443" s="97"/>
      <c r="AG443" s="97"/>
      <c r="AH443" s="97"/>
      <c r="AI443" s="13"/>
      <c r="AJ443" s="13"/>
    </row>
    <row r="444" spans="1:36">
      <c r="A444" s="83"/>
      <c r="B444" s="71" t="s">
        <v>1185</v>
      </c>
      <c r="C444" s="72" t="s">
        <v>1186</v>
      </c>
      <c r="D444" s="71" t="s">
        <v>36</v>
      </c>
      <c r="E444" s="71" t="s">
        <v>1187</v>
      </c>
      <c r="F444" s="73" t="s">
        <v>38</v>
      </c>
      <c r="G444" s="74">
        <v>1</v>
      </c>
      <c r="H444" s="75">
        <v>127.86</v>
      </c>
      <c r="I444" s="75">
        <v>6.41</v>
      </c>
      <c r="J444" s="75">
        <v>148.05000000000001</v>
      </c>
      <c r="K444" s="75">
        <v>154.46</v>
      </c>
      <c r="L444" s="75">
        <v>6.41</v>
      </c>
      <c r="M444" s="75">
        <v>148.05000000000001</v>
      </c>
      <c r="N444" s="75">
        <v>154.46</v>
      </c>
      <c r="O444" s="76">
        <v>4.8365613628123556E-5</v>
      </c>
      <c r="P444" s="13"/>
      <c r="Q444" s="103"/>
      <c r="R444" s="103"/>
      <c r="S444" s="103"/>
      <c r="T444" s="103"/>
      <c r="U444" s="103"/>
      <c r="V444" s="103"/>
      <c r="W444" s="163"/>
      <c r="X444" s="103"/>
      <c r="Y444" s="141"/>
      <c r="Z444" s="171"/>
      <c r="AA444" s="215"/>
      <c r="AB444" s="103"/>
      <c r="AC444" s="103"/>
      <c r="AD444" s="179"/>
      <c r="AE444" s="97"/>
      <c r="AF444" s="97"/>
      <c r="AG444" s="97"/>
      <c r="AH444" s="97"/>
      <c r="AI444" s="13"/>
      <c r="AJ444" s="13"/>
    </row>
    <row r="445" spans="1:36">
      <c r="A445" s="83"/>
      <c r="B445" s="71" t="s">
        <v>1188</v>
      </c>
      <c r="C445" s="72" t="s">
        <v>1189</v>
      </c>
      <c r="D445" s="71" t="s">
        <v>36</v>
      </c>
      <c r="E445" s="71" t="s">
        <v>1190</v>
      </c>
      <c r="F445" s="73" t="s">
        <v>38</v>
      </c>
      <c r="G445" s="74">
        <v>1</v>
      </c>
      <c r="H445" s="75">
        <v>152.76</v>
      </c>
      <c r="I445" s="75">
        <v>7.94</v>
      </c>
      <c r="J445" s="75">
        <v>176.6</v>
      </c>
      <c r="K445" s="75">
        <v>184.54</v>
      </c>
      <c r="L445" s="75">
        <v>7.94</v>
      </c>
      <c r="M445" s="75">
        <v>176.6</v>
      </c>
      <c r="N445" s="75">
        <v>184.54</v>
      </c>
      <c r="O445" s="76">
        <v>5.7784477139284735E-5</v>
      </c>
      <c r="P445" s="13"/>
      <c r="Q445" s="103"/>
      <c r="R445" s="103"/>
      <c r="S445" s="103"/>
      <c r="T445" s="103"/>
      <c r="U445" s="103"/>
      <c r="V445" s="103"/>
      <c r="W445" s="163"/>
      <c r="X445" s="103"/>
      <c r="Y445" s="141"/>
      <c r="Z445" s="171"/>
      <c r="AA445" s="215"/>
      <c r="AB445" s="103"/>
      <c r="AC445" s="103"/>
      <c r="AD445" s="179"/>
      <c r="AE445" s="97"/>
      <c r="AF445" s="97"/>
      <c r="AG445" s="97"/>
      <c r="AH445" s="97"/>
      <c r="AI445" s="13"/>
      <c r="AJ445" s="13"/>
    </row>
    <row r="446" spans="1:36">
      <c r="A446" s="83"/>
      <c r="B446" s="71" t="s">
        <v>1191</v>
      </c>
      <c r="C446" s="72" t="s">
        <v>1192</v>
      </c>
      <c r="D446" s="71" t="s">
        <v>36</v>
      </c>
      <c r="E446" s="71" t="s">
        <v>1193</v>
      </c>
      <c r="F446" s="73" t="s">
        <v>38</v>
      </c>
      <c r="G446" s="74">
        <v>40</v>
      </c>
      <c r="H446" s="75">
        <v>26.23</v>
      </c>
      <c r="I446" s="75">
        <v>9.09</v>
      </c>
      <c r="J446" s="75">
        <v>22.59</v>
      </c>
      <c r="K446" s="75">
        <v>31.68</v>
      </c>
      <c r="L446" s="75">
        <v>363.6</v>
      </c>
      <c r="M446" s="75">
        <v>903.6</v>
      </c>
      <c r="N446" s="75">
        <v>1267.2</v>
      </c>
      <c r="O446" s="76">
        <v>3.9679467557657755E-4</v>
      </c>
      <c r="P446" s="13"/>
      <c r="Q446" s="103"/>
      <c r="R446" s="103"/>
      <c r="S446" s="103"/>
      <c r="T446" s="103"/>
      <c r="U446" s="103"/>
      <c r="V446" s="103"/>
      <c r="W446" s="163"/>
      <c r="X446" s="103"/>
      <c r="Y446" s="141"/>
      <c r="Z446" s="171"/>
      <c r="AA446" s="215"/>
      <c r="AB446" s="103"/>
      <c r="AC446" s="103"/>
      <c r="AD446" s="179"/>
      <c r="AE446" s="97"/>
      <c r="AF446" s="97"/>
      <c r="AG446" s="97"/>
      <c r="AH446" s="97"/>
      <c r="AI446" s="13"/>
      <c r="AJ446" s="13"/>
    </row>
    <row r="447" spans="1:36">
      <c r="A447" s="83"/>
      <c r="B447" s="71" t="s">
        <v>1194</v>
      </c>
      <c r="C447" s="72" t="s">
        <v>1195</v>
      </c>
      <c r="D447" s="71" t="s">
        <v>32</v>
      </c>
      <c r="E447" s="71" t="s">
        <v>1196</v>
      </c>
      <c r="F447" s="73" t="s">
        <v>77</v>
      </c>
      <c r="G447" s="74">
        <v>371.6</v>
      </c>
      <c r="H447" s="75">
        <v>42.36</v>
      </c>
      <c r="I447" s="75">
        <v>1.51</v>
      </c>
      <c r="J447" s="75">
        <v>49.66</v>
      </c>
      <c r="K447" s="75">
        <v>51.17</v>
      </c>
      <c r="L447" s="75">
        <v>561.11599999999999</v>
      </c>
      <c r="M447" s="75">
        <v>18453.653999999999</v>
      </c>
      <c r="N447" s="75">
        <v>19014.77</v>
      </c>
      <c r="O447" s="76">
        <v>5.9540400041928976E-3</v>
      </c>
      <c r="P447" s="13"/>
      <c r="Q447" s="103"/>
      <c r="R447" s="103"/>
      <c r="S447" s="103"/>
      <c r="T447" s="103"/>
      <c r="U447" s="103"/>
      <c r="V447" s="103"/>
      <c r="W447" s="163"/>
      <c r="X447" s="103"/>
      <c r="Y447" s="141"/>
      <c r="Z447" s="171"/>
      <c r="AA447" s="215"/>
      <c r="AB447" s="103"/>
      <c r="AC447" s="103"/>
      <c r="AD447" s="179"/>
      <c r="AE447" s="97"/>
      <c r="AF447" s="97"/>
      <c r="AG447" s="97"/>
      <c r="AH447" s="97"/>
      <c r="AI447" s="13"/>
      <c r="AJ447" s="13"/>
    </row>
    <row r="448" spans="1:36">
      <c r="A448" s="83"/>
      <c r="B448" s="71" t="s">
        <v>1197</v>
      </c>
      <c r="C448" s="72" t="s">
        <v>1198</v>
      </c>
      <c r="D448" s="71" t="s">
        <v>32</v>
      </c>
      <c r="E448" s="71" t="s">
        <v>1199</v>
      </c>
      <c r="F448" s="73" t="s">
        <v>77</v>
      </c>
      <c r="G448" s="74">
        <v>164.6</v>
      </c>
      <c r="H448" s="75">
        <v>59.81</v>
      </c>
      <c r="I448" s="75">
        <v>1.51</v>
      </c>
      <c r="J448" s="75">
        <v>70.739999999999995</v>
      </c>
      <c r="K448" s="75">
        <v>72.25</v>
      </c>
      <c r="L448" s="75">
        <v>248.54599999999999</v>
      </c>
      <c r="M448" s="75">
        <v>11643.804</v>
      </c>
      <c r="N448" s="75">
        <v>11892.35</v>
      </c>
      <c r="O448" s="76">
        <v>3.723817203356307E-3</v>
      </c>
      <c r="P448" s="13"/>
      <c r="Q448" s="103"/>
      <c r="R448" s="103"/>
      <c r="S448" s="103"/>
      <c r="T448" s="103"/>
      <c r="U448" s="103"/>
      <c r="V448" s="103"/>
      <c r="W448" s="163"/>
      <c r="X448" s="103"/>
      <c r="Y448" s="141"/>
      <c r="Z448" s="171"/>
      <c r="AA448" s="215"/>
      <c r="AB448" s="103"/>
      <c r="AC448" s="103"/>
      <c r="AD448" s="179"/>
      <c r="AE448" s="97"/>
      <c r="AF448" s="97"/>
      <c r="AG448" s="97"/>
      <c r="AH448" s="97"/>
      <c r="AI448" s="13"/>
      <c r="AJ448" s="13"/>
    </row>
    <row r="449" spans="1:36" ht="28.5">
      <c r="A449" s="83"/>
      <c r="B449" s="71" t="s">
        <v>1200</v>
      </c>
      <c r="C449" s="72" t="s">
        <v>1201</v>
      </c>
      <c r="D449" s="71" t="s">
        <v>36</v>
      </c>
      <c r="E449" s="71" t="s">
        <v>1202</v>
      </c>
      <c r="F449" s="73" t="s">
        <v>38</v>
      </c>
      <c r="G449" s="74">
        <v>16</v>
      </c>
      <c r="H449" s="75">
        <v>59.67</v>
      </c>
      <c r="I449" s="75">
        <v>35.590000000000003</v>
      </c>
      <c r="J449" s="75">
        <v>36.49</v>
      </c>
      <c r="K449" s="75">
        <v>72.08</v>
      </c>
      <c r="L449" s="75">
        <v>569.44000000000005</v>
      </c>
      <c r="M449" s="75">
        <v>583.84</v>
      </c>
      <c r="N449" s="75">
        <v>1153.28</v>
      </c>
      <c r="O449" s="76">
        <v>3.6112323504494583E-4</v>
      </c>
      <c r="P449" s="13"/>
      <c r="Q449" s="103"/>
      <c r="R449" s="103"/>
      <c r="S449" s="103"/>
      <c r="T449" s="103"/>
      <c r="U449" s="103"/>
      <c r="V449" s="103"/>
      <c r="W449" s="163"/>
      <c r="X449" s="103"/>
      <c r="Y449" s="141"/>
      <c r="Z449" s="171"/>
      <c r="AA449" s="215"/>
      <c r="AB449" s="103"/>
      <c r="AC449" s="103"/>
      <c r="AD449" s="179"/>
      <c r="AE449" s="97"/>
      <c r="AF449" s="97"/>
      <c r="AG449" s="97"/>
      <c r="AH449" s="97"/>
      <c r="AI449" s="13"/>
      <c r="AJ449" s="13"/>
    </row>
    <row r="450" spans="1:36">
      <c r="A450" s="83"/>
      <c r="B450" s="71" t="s">
        <v>1203</v>
      </c>
      <c r="C450" s="72" t="s">
        <v>1204</v>
      </c>
      <c r="D450" s="71" t="s">
        <v>36</v>
      </c>
      <c r="E450" s="71" t="s">
        <v>1205</v>
      </c>
      <c r="F450" s="73" t="s">
        <v>38</v>
      </c>
      <c r="G450" s="74">
        <v>36</v>
      </c>
      <c r="H450" s="75">
        <v>7.83</v>
      </c>
      <c r="I450" s="75">
        <v>1.8</v>
      </c>
      <c r="J450" s="75">
        <v>7.65</v>
      </c>
      <c r="K450" s="75">
        <v>9.4499999999999993</v>
      </c>
      <c r="L450" s="75">
        <v>64.8</v>
      </c>
      <c r="M450" s="75">
        <v>275.39999999999998</v>
      </c>
      <c r="N450" s="75">
        <v>340.2</v>
      </c>
      <c r="O450" s="76">
        <v>1.0652584330109824E-4</v>
      </c>
      <c r="P450" s="13"/>
      <c r="Q450" s="103"/>
      <c r="R450" s="103"/>
      <c r="S450" s="103"/>
      <c r="T450" s="103"/>
      <c r="U450" s="103"/>
      <c r="V450" s="103"/>
      <c r="W450" s="163"/>
      <c r="X450" s="103"/>
      <c r="Y450" s="141"/>
      <c r="Z450" s="171"/>
      <c r="AA450" s="215"/>
      <c r="AB450" s="103"/>
      <c r="AC450" s="103"/>
      <c r="AD450" s="179"/>
      <c r="AE450" s="97"/>
      <c r="AF450" s="97"/>
      <c r="AG450" s="97"/>
      <c r="AH450" s="97"/>
      <c r="AI450" s="13"/>
      <c r="AJ450" s="13"/>
    </row>
    <row r="451" spans="1:36" s="116" customFormat="1">
      <c r="A451" s="209"/>
      <c r="B451" s="107">
        <v>17</v>
      </c>
      <c r="C451" s="108"/>
      <c r="D451" s="108"/>
      <c r="E451" s="108" t="s">
        <v>1206</v>
      </c>
      <c r="F451" s="108"/>
      <c r="G451" s="109"/>
      <c r="H451" s="110"/>
      <c r="I451" s="108"/>
      <c r="J451" s="108"/>
      <c r="K451" s="108"/>
      <c r="L451" s="108"/>
      <c r="M451" s="108"/>
      <c r="N451" s="111">
        <v>148770.92000000001</v>
      </c>
      <c r="O451" s="112">
        <v>4.6584208441152915E-2</v>
      </c>
      <c r="P451" s="113"/>
      <c r="Q451" s="163"/>
      <c r="R451" s="163"/>
      <c r="S451" s="163"/>
      <c r="T451" s="163"/>
      <c r="U451" s="163"/>
      <c r="V451" s="163"/>
      <c r="W451" s="163"/>
      <c r="X451" s="163"/>
      <c r="Y451" s="163">
        <f>SUM(Y341:Y450)</f>
        <v>76130.517000000007</v>
      </c>
      <c r="Z451" s="163">
        <f t="shared" ref="Z451:AC451" si="35">SUM(Z341:Z450)</f>
        <v>76130.517000000007</v>
      </c>
      <c r="AA451" s="163">
        <f t="shared" si="35"/>
        <v>101507.35600000001</v>
      </c>
      <c r="AB451" s="163">
        <f t="shared" si="35"/>
        <v>56770.93</v>
      </c>
      <c r="AC451" s="163">
        <f t="shared" si="35"/>
        <v>47510.78</v>
      </c>
      <c r="AD451" s="163"/>
      <c r="AE451" s="117"/>
      <c r="AF451" s="117"/>
      <c r="AG451" s="117"/>
      <c r="AH451" s="117"/>
      <c r="AI451" s="113"/>
      <c r="AJ451" s="113"/>
    </row>
    <row r="452" spans="1:36" s="153" customFormat="1">
      <c r="A452" s="221"/>
      <c r="B452" s="145" t="s">
        <v>1207</v>
      </c>
      <c r="C452" s="145"/>
      <c r="D452" s="145"/>
      <c r="E452" s="145" t="s">
        <v>883</v>
      </c>
      <c r="F452" s="145"/>
      <c r="G452" s="146"/>
      <c r="H452" s="147"/>
      <c r="I452" s="145"/>
      <c r="J452" s="145"/>
      <c r="K452" s="145"/>
      <c r="L452" s="145"/>
      <c r="M452" s="145"/>
      <c r="N452" s="148">
        <v>117666.69</v>
      </c>
      <c r="O452" s="149">
        <v>3.6844630748674022E-2</v>
      </c>
      <c r="P452" s="150"/>
      <c r="Q452" s="141"/>
      <c r="R452" s="141"/>
      <c r="S452" s="141"/>
      <c r="T452" s="141"/>
      <c r="U452" s="141"/>
      <c r="V452" s="141"/>
      <c r="W452" s="141"/>
      <c r="X452" s="141"/>
      <c r="Y452" s="218"/>
      <c r="Z452" s="218"/>
      <c r="AA452" s="218"/>
      <c r="AB452" s="218"/>
      <c r="AC452" s="218"/>
      <c r="AD452" s="141"/>
      <c r="AE452" s="152"/>
      <c r="AF452" s="152"/>
      <c r="AG452" s="152"/>
      <c r="AH452" s="152"/>
      <c r="AI452" s="150"/>
      <c r="AJ452" s="150"/>
    </row>
    <row r="453" spans="1:36" s="153" customFormat="1" ht="28.5">
      <c r="A453" s="221"/>
      <c r="B453" s="154" t="s">
        <v>1208</v>
      </c>
      <c r="C453" s="155" t="s">
        <v>1209</v>
      </c>
      <c r="D453" s="154" t="s">
        <v>36</v>
      </c>
      <c r="E453" s="154" t="s">
        <v>1210</v>
      </c>
      <c r="F453" s="156" t="s">
        <v>77</v>
      </c>
      <c r="G453" s="157">
        <v>202</v>
      </c>
      <c r="H453" s="158">
        <v>27.61</v>
      </c>
      <c r="I453" s="158">
        <v>2.75</v>
      </c>
      <c r="J453" s="158">
        <v>30.6</v>
      </c>
      <c r="K453" s="158">
        <v>33.35</v>
      </c>
      <c r="L453" s="158">
        <v>555.5</v>
      </c>
      <c r="M453" s="158">
        <v>6181.2</v>
      </c>
      <c r="N453" s="158">
        <v>6736.7</v>
      </c>
      <c r="O453" s="159">
        <v>2.1094434114241872E-3</v>
      </c>
      <c r="P453" s="150"/>
      <c r="Q453" s="141"/>
      <c r="R453" s="141"/>
      <c r="S453" s="141"/>
      <c r="T453" s="141"/>
      <c r="U453" s="141"/>
      <c r="V453" s="141"/>
      <c r="W453" s="141"/>
      <c r="X453" s="141"/>
      <c r="Y453" s="141"/>
      <c r="Z453" s="141">
        <f>N453</f>
        <v>6736.7</v>
      </c>
      <c r="AA453" s="141"/>
      <c r="AB453" s="141"/>
      <c r="AC453" s="141"/>
      <c r="AD453" s="141"/>
      <c r="AE453" s="152"/>
      <c r="AF453" s="152"/>
      <c r="AG453" s="152"/>
      <c r="AH453" s="152"/>
      <c r="AI453" s="150"/>
      <c r="AJ453" s="150"/>
    </row>
    <row r="454" spans="1:36" s="153" customFormat="1" ht="28.5">
      <c r="A454" s="221"/>
      <c r="B454" s="154" t="s">
        <v>1211</v>
      </c>
      <c r="C454" s="155" t="s">
        <v>1212</v>
      </c>
      <c r="D454" s="154" t="s">
        <v>36</v>
      </c>
      <c r="E454" s="154" t="s">
        <v>1213</v>
      </c>
      <c r="F454" s="156" t="s">
        <v>77</v>
      </c>
      <c r="G454" s="157">
        <v>120</v>
      </c>
      <c r="H454" s="158">
        <v>50.09</v>
      </c>
      <c r="I454" s="158">
        <v>4.78</v>
      </c>
      <c r="J454" s="158">
        <v>55.73</v>
      </c>
      <c r="K454" s="158">
        <v>60.51</v>
      </c>
      <c r="L454" s="158">
        <v>573.6</v>
      </c>
      <c r="M454" s="158">
        <v>6687.6</v>
      </c>
      <c r="N454" s="158">
        <v>7261.2</v>
      </c>
      <c r="O454" s="159">
        <v>2.273678581357832E-3</v>
      </c>
      <c r="P454" s="150"/>
      <c r="Q454" s="141"/>
      <c r="R454" s="141"/>
      <c r="S454" s="141"/>
      <c r="T454" s="141"/>
      <c r="U454" s="141"/>
      <c r="V454" s="141"/>
      <c r="W454" s="141"/>
      <c r="X454" s="141"/>
      <c r="Y454" s="141"/>
      <c r="Z454" s="141">
        <f t="shared" ref="Z454:Z464" si="36">N454</f>
        <v>7261.2</v>
      </c>
      <c r="AA454" s="141"/>
      <c r="AB454" s="141"/>
      <c r="AC454" s="141"/>
      <c r="AD454" s="141"/>
      <c r="AE454" s="152"/>
      <c r="AF454" s="152"/>
      <c r="AG454" s="152"/>
      <c r="AH454" s="152"/>
      <c r="AI454" s="150"/>
      <c r="AJ454" s="150"/>
    </row>
    <row r="455" spans="1:36" s="153" customFormat="1" ht="28.5">
      <c r="A455" s="221"/>
      <c r="B455" s="154" t="s">
        <v>1214</v>
      </c>
      <c r="C455" s="155" t="s">
        <v>1215</v>
      </c>
      <c r="D455" s="154" t="s">
        <v>36</v>
      </c>
      <c r="E455" s="154" t="s">
        <v>1216</v>
      </c>
      <c r="F455" s="156" t="s">
        <v>77</v>
      </c>
      <c r="G455" s="157">
        <v>118</v>
      </c>
      <c r="H455" s="158">
        <v>62.53</v>
      </c>
      <c r="I455" s="158">
        <v>5.0599999999999996</v>
      </c>
      <c r="J455" s="158">
        <v>70.48</v>
      </c>
      <c r="K455" s="158">
        <v>75.540000000000006</v>
      </c>
      <c r="L455" s="158">
        <v>597.08000000000004</v>
      </c>
      <c r="M455" s="158">
        <v>8316.64</v>
      </c>
      <c r="N455" s="158">
        <v>8913.7199999999993</v>
      </c>
      <c r="O455" s="159">
        <v>2.7911273955022499E-3</v>
      </c>
      <c r="P455" s="150"/>
      <c r="Q455" s="141"/>
      <c r="R455" s="141"/>
      <c r="S455" s="141"/>
      <c r="T455" s="141"/>
      <c r="U455" s="141"/>
      <c r="V455" s="141"/>
      <c r="W455" s="141"/>
      <c r="X455" s="141"/>
      <c r="Y455" s="141"/>
      <c r="Z455" s="141">
        <f t="shared" si="36"/>
        <v>8913.7199999999993</v>
      </c>
      <c r="AA455" s="141"/>
      <c r="AB455" s="141"/>
      <c r="AC455" s="141"/>
      <c r="AD455" s="141"/>
      <c r="AE455" s="152"/>
      <c r="AF455" s="152"/>
      <c r="AG455" s="152"/>
      <c r="AH455" s="152"/>
      <c r="AI455" s="150"/>
      <c r="AJ455" s="150"/>
    </row>
    <row r="456" spans="1:36" s="153" customFormat="1" ht="28.5">
      <c r="A456" s="221"/>
      <c r="B456" s="154" t="s">
        <v>1217</v>
      </c>
      <c r="C456" s="155" t="s">
        <v>1218</v>
      </c>
      <c r="D456" s="154" t="s">
        <v>36</v>
      </c>
      <c r="E456" s="154" t="s">
        <v>1219</v>
      </c>
      <c r="F456" s="156" t="s">
        <v>77</v>
      </c>
      <c r="G456" s="157">
        <v>36</v>
      </c>
      <c r="H456" s="158">
        <v>70.7</v>
      </c>
      <c r="I456" s="158">
        <v>2.98</v>
      </c>
      <c r="J456" s="158">
        <v>82.43</v>
      </c>
      <c r="K456" s="158">
        <v>85.41</v>
      </c>
      <c r="L456" s="158">
        <v>107.28</v>
      </c>
      <c r="M456" s="158">
        <v>2967.48</v>
      </c>
      <c r="N456" s="158">
        <v>3074.76</v>
      </c>
      <c r="O456" s="159">
        <v>9.627907170737355E-4</v>
      </c>
      <c r="P456" s="150"/>
      <c r="Q456" s="141"/>
      <c r="R456" s="141"/>
      <c r="S456" s="141"/>
      <c r="T456" s="141"/>
      <c r="U456" s="141"/>
      <c r="V456" s="141"/>
      <c r="W456" s="141"/>
      <c r="X456" s="141"/>
      <c r="Y456" s="141"/>
      <c r="Z456" s="141">
        <f t="shared" si="36"/>
        <v>3074.76</v>
      </c>
      <c r="AA456" s="141"/>
      <c r="AB456" s="141"/>
      <c r="AC456" s="141"/>
      <c r="AD456" s="141"/>
      <c r="AE456" s="152"/>
      <c r="AF456" s="152"/>
      <c r="AG456" s="152"/>
      <c r="AH456" s="152"/>
      <c r="AI456" s="150"/>
      <c r="AJ456" s="150"/>
    </row>
    <row r="457" spans="1:36" s="153" customFormat="1">
      <c r="A457" s="221"/>
      <c r="B457" s="154" t="s">
        <v>1220</v>
      </c>
      <c r="C457" s="155" t="s">
        <v>1221</v>
      </c>
      <c r="D457" s="154" t="s">
        <v>23</v>
      </c>
      <c r="E457" s="154" t="s">
        <v>1222</v>
      </c>
      <c r="F457" s="156" t="s">
        <v>77</v>
      </c>
      <c r="G457" s="157">
        <v>212</v>
      </c>
      <c r="H457" s="158">
        <v>15.18</v>
      </c>
      <c r="I457" s="158">
        <v>4.34</v>
      </c>
      <c r="J457" s="158">
        <v>13.99</v>
      </c>
      <c r="K457" s="158">
        <v>18.329999999999998</v>
      </c>
      <c r="L457" s="158">
        <v>920.08</v>
      </c>
      <c r="M457" s="158">
        <v>2965.88</v>
      </c>
      <c r="N457" s="158">
        <v>3885.96</v>
      </c>
      <c r="O457" s="159">
        <v>1.2167994298481356E-3</v>
      </c>
      <c r="P457" s="150"/>
      <c r="Q457" s="141"/>
      <c r="R457" s="141"/>
      <c r="S457" s="141"/>
      <c r="T457" s="141"/>
      <c r="U457" s="141"/>
      <c r="V457" s="141"/>
      <c r="W457" s="141"/>
      <c r="X457" s="141"/>
      <c r="Y457" s="141"/>
      <c r="Z457" s="141">
        <f t="shared" si="36"/>
        <v>3885.96</v>
      </c>
      <c r="AA457" s="141"/>
      <c r="AB457" s="141"/>
      <c r="AC457" s="141"/>
      <c r="AD457" s="141"/>
      <c r="AE457" s="152"/>
      <c r="AF457" s="152"/>
      <c r="AG457" s="152"/>
      <c r="AH457" s="152"/>
      <c r="AI457" s="150"/>
      <c r="AJ457" s="150"/>
    </row>
    <row r="458" spans="1:36" s="153" customFormat="1" ht="13.9" customHeight="1">
      <c r="A458" s="221"/>
      <c r="B458" s="154" t="s">
        <v>1223</v>
      </c>
      <c r="C458" s="155" t="s">
        <v>1224</v>
      </c>
      <c r="D458" s="154" t="s">
        <v>32</v>
      </c>
      <c r="E458" s="154" t="s">
        <v>1225</v>
      </c>
      <c r="F458" s="156" t="s">
        <v>38</v>
      </c>
      <c r="G458" s="157">
        <v>23</v>
      </c>
      <c r="H458" s="158">
        <v>396.22</v>
      </c>
      <c r="I458" s="158">
        <v>60.63</v>
      </c>
      <c r="J458" s="158">
        <v>418.04</v>
      </c>
      <c r="K458" s="158">
        <v>478.67</v>
      </c>
      <c r="L458" s="158">
        <v>1394.49</v>
      </c>
      <c r="M458" s="158">
        <v>9614.92</v>
      </c>
      <c r="N458" s="158">
        <v>11009.41</v>
      </c>
      <c r="O458" s="159">
        <v>3.4473447516094767E-3</v>
      </c>
      <c r="P458" s="150"/>
      <c r="Q458" s="141"/>
      <c r="R458" s="141"/>
      <c r="S458" s="141"/>
      <c r="T458" s="141"/>
      <c r="U458" s="141"/>
      <c r="V458" s="141"/>
      <c r="W458" s="141"/>
      <c r="X458" s="141"/>
      <c r="Y458" s="141"/>
      <c r="Z458" s="141">
        <f t="shared" si="36"/>
        <v>11009.41</v>
      </c>
      <c r="AA458" s="141"/>
      <c r="AB458" s="141"/>
      <c r="AC458" s="141"/>
      <c r="AD458" s="141"/>
      <c r="AE458" s="152"/>
      <c r="AF458" s="152"/>
      <c r="AG458" s="152"/>
      <c r="AH458" s="152"/>
      <c r="AI458" s="150"/>
      <c r="AJ458" s="150"/>
    </row>
    <row r="459" spans="1:36" s="153" customFormat="1" ht="57">
      <c r="A459" s="221"/>
      <c r="B459" s="154" t="s">
        <v>1226</v>
      </c>
      <c r="C459" s="155" t="s">
        <v>1227</v>
      </c>
      <c r="D459" s="154" t="s">
        <v>322</v>
      </c>
      <c r="E459" s="154" t="s">
        <v>1228</v>
      </c>
      <c r="F459" s="156" t="s">
        <v>93</v>
      </c>
      <c r="G459" s="157">
        <v>764</v>
      </c>
      <c r="H459" s="158">
        <v>67.27</v>
      </c>
      <c r="I459" s="158">
        <v>34.700000000000003</v>
      </c>
      <c r="J459" s="158">
        <v>46.56</v>
      </c>
      <c r="K459" s="158">
        <v>81.260000000000005</v>
      </c>
      <c r="L459" s="158">
        <v>26510.799999999999</v>
      </c>
      <c r="M459" s="158">
        <v>35571.839999999997</v>
      </c>
      <c r="N459" s="158">
        <v>62082.64</v>
      </c>
      <c r="O459" s="159">
        <v>1.9439757731800393E-2</v>
      </c>
      <c r="P459" s="150"/>
      <c r="Q459" s="141"/>
      <c r="R459" s="141"/>
      <c r="S459" s="141"/>
      <c r="T459" s="141"/>
      <c r="U459" s="141"/>
      <c r="V459" s="141"/>
      <c r="W459" s="141"/>
      <c r="X459" s="141"/>
      <c r="Y459" s="141"/>
      <c r="Z459" s="141">
        <f>AA459</f>
        <v>31041.32</v>
      </c>
      <c r="AA459" s="141">
        <f>N459/2</f>
        <v>31041.32</v>
      </c>
      <c r="AB459" s="141"/>
      <c r="AC459" s="141"/>
      <c r="AD459" s="141"/>
      <c r="AE459" s="152"/>
      <c r="AF459" s="152"/>
      <c r="AG459" s="152"/>
      <c r="AH459" s="152"/>
      <c r="AI459" s="150"/>
      <c r="AJ459" s="150"/>
    </row>
    <row r="460" spans="1:36" s="153" customFormat="1" ht="27.6" customHeight="1">
      <c r="A460" s="221"/>
      <c r="B460" s="154" t="s">
        <v>1229</v>
      </c>
      <c r="C460" s="155" t="s">
        <v>1230</v>
      </c>
      <c r="D460" s="154" t="s">
        <v>32</v>
      </c>
      <c r="E460" s="154" t="s">
        <v>1231</v>
      </c>
      <c r="F460" s="156" t="s">
        <v>77</v>
      </c>
      <c r="G460" s="157">
        <v>10</v>
      </c>
      <c r="H460" s="158">
        <v>38.880000000000003</v>
      </c>
      <c r="I460" s="158">
        <v>17.38</v>
      </c>
      <c r="J460" s="158">
        <v>29.59</v>
      </c>
      <c r="K460" s="158">
        <v>46.97</v>
      </c>
      <c r="L460" s="158">
        <v>173.8</v>
      </c>
      <c r="M460" s="158">
        <v>295.89999999999998</v>
      </c>
      <c r="N460" s="158">
        <v>469.7</v>
      </c>
      <c r="O460" s="159">
        <v>1.4707580422847102E-4</v>
      </c>
      <c r="P460" s="150"/>
      <c r="Q460" s="141"/>
      <c r="R460" s="141"/>
      <c r="S460" s="141"/>
      <c r="T460" s="141"/>
      <c r="U460" s="141"/>
      <c r="V460" s="141"/>
      <c r="W460" s="141"/>
      <c r="X460" s="141"/>
      <c r="Y460" s="141"/>
      <c r="Z460" s="141">
        <f t="shared" si="36"/>
        <v>469.7</v>
      </c>
      <c r="AA460" s="141"/>
      <c r="AB460" s="141"/>
      <c r="AC460" s="141"/>
      <c r="AD460" s="141"/>
      <c r="AE460" s="152"/>
      <c r="AF460" s="152"/>
      <c r="AG460" s="152"/>
      <c r="AH460" s="152"/>
      <c r="AI460" s="150"/>
      <c r="AJ460" s="150"/>
    </row>
    <row r="461" spans="1:36" s="153" customFormat="1">
      <c r="A461" s="221"/>
      <c r="B461" s="154" t="s">
        <v>1232</v>
      </c>
      <c r="C461" s="155" t="s">
        <v>1233</v>
      </c>
      <c r="D461" s="154" t="s">
        <v>32</v>
      </c>
      <c r="E461" s="154" t="s">
        <v>1234</v>
      </c>
      <c r="F461" s="156" t="s">
        <v>77</v>
      </c>
      <c r="G461" s="157">
        <v>84</v>
      </c>
      <c r="H461" s="158">
        <v>30.65</v>
      </c>
      <c r="I461" s="158">
        <v>17.38</v>
      </c>
      <c r="J461" s="158">
        <v>19.64</v>
      </c>
      <c r="K461" s="158">
        <v>37.020000000000003</v>
      </c>
      <c r="L461" s="158">
        <v>1459.92</v>
      </c>
      <c r="M461" s="158">
        <v>1649.76</v>
      </c>
      <c r="N461" s="158">
        <v>3109.68</v>
      </c>
      <c r="O461" s="159">
        <v>9.7372511580411276E-4</v>
      </c>
      <c r="P461" s="150"/>
      <c r="Q461" s="141"/>
      <c r="R461" s="141"/>
      <c r="S461" s="141"/>
      <c r="T461" s="141"/>
      <c r="U461" s="141"/>
      <c r="V461" s="141"/>
      <c r="W461" s="141"/>
      <c r="X461" s="141"/>
      <c r="Y461" s="141"/>
      <c r="Z461" s="141">
        <f t="shared" si="36"/>
        <v>3109.68</v>
      </c>
      <c r="AA461" s="141"/>
      <c r="AB461" s="141"/>
      <c r="AC461" s="141"/>
      <c r="AD461" s="141"/>
      <c r="AE461" s="152"/>
      <c r="AF461" s="152"/>
      <c r="AG461" s="152"/>
      <c r="AH461" s="152"/>
      <c r="AI461" s="150"/>
      <c r="AJ461" s="150"/>
    </row>
    <row r="462" spans="1:36" s="153" customFormat="1">
      <c r="A462" s="221"/>
      <c r="B462" s="154" t="s">
        <v>1235</v>
      </c>
      <c r="C462" s="155" t="s">
        <v>1236</v>
      </c>
      <c r="D462" s="154" t="s">
        <v>23</v>
      </c>
      <c r="E462" s="154" t="s">
        <v>1237</v>
      </c>
      <c r="F462" s="156" t="s">
        <v>359</v>
      </c>
      <c r="G462" s="157">
        <v>98</v>
      </c>
      <c r="H462" s="158">
        <v>84.46</v>
      </c>
      <c r="I462" s="158">
        <v>15.82</v>
      </c>
      <c r="J462" s="158">
        <v>86.21</v>
      </c>
      <c r="K462" s="158">
        <v>102.03</v>
      </c>
      <c r="L462" s="158">
        <v>1550.36</v>
      </c>
      <c r="M462" s="158">
        <v>8448.58</v>
      </c>
      <c r="N462" s="158">
        <v>9998.94</v>
      </c>
      <c r="O462" s="159">
        <v>3.1309391993447479E-3</v>
      </c>
      <c r="P462" s="150"/>
      <c r="Q462" s="141"/>
      <c r="R462" s="141"/>
      <c r="S462" s="141"/>
      <c r="T462" s="141"/>
      <c r="U462" s="141"/>
      <c r="V462" s="141"/>
      <c r="W462" s="141"/>
      <c r="X462" s="141"/>
      <c r="Y462" s="141"/>
      <c r="Z462" s="141">
        <f t="shared" si="36"/>
        <v>9998.94</v>
      </c>
      <c r="AA462" s="141"/>
      <c r="AB462" s="141"/>
      <c r="AC462" s="141"/>
      <c r="AD462" s="141"/>
      <c r="AE462" s="152"/>
      <c r="AF462" s="152"/>
      <c r="AG462" s="152"/>
      <c r="AH462" s="152"/>
      <c r="AI462" s="150"/>
      <c r="AJ462" s="150"/>
    </row>
    <row r="463" spans="1:36" s="153" customFormat="1">
      <c r="A463" s="221"/>
      <c r="B463" s="154" t="s">
        <v>1238</v>
      </c>
      <c r="C463" s="155" t="s">
        <v>1239</v>
      </c>
      <c r="D463" s="154" t="s">
        <v>23</v>
      </c>
      <c r="E463" s="154" t="s">
        <v>1240</v>
      </c>
      <c r="F463" s="156" t="s">
        <v>359</v>
      </c>
      <c r="G463" s="157">
        <v>72</v>
      </c>
      <c r="H463" s="158">
        <v>2.19</v>
      </c>
      <c r="I463" s="158">
        <v>1.96</v>
      </c>
      <c r="J463" s="158">
        <v>0.68</v>
      </c>
      <c r="K463" s="158">
        <v>2.64</v>
      </c>
      <c r="L463" s="158">
        <v>141.12</v>
      </c>
      <c r="M463" s="158">
        <v>48.96</v>
      </c>
      <c r="N463" s="158">
        <v>190.08</v>
      </c>
      <c r="O463" s="159">
        <v>5.951920133648663E-5</v>
      </c>
      <c r="P463" s="150"/>
      <c r="Q463" s="141"/>
      <c r="R463" s="141"/>
      <c r="S463" s="141"/>
      <c r="T463" s="141"/>
      <c r="U463" s="141"/>
      <c r="V463" s="141"/>
      <c r="W463" s="141"/>
      <c r="X463" s="141"/>
      <c r="Y463" s="141"/>
      <c r="Z463" s="141">
        <f t="shared" si="36"/>
        <v>190.08</v>
      </c>
      <c r="AA463" s="141"/>
      <c r="AB463" s="141"/>
      <c r="AC463" s="141"/>
      <c r="AD463" s="141"/>
      <c r="AE463" s="152"/>
      <c r="AF463" s="152"/>
      <c r="AG463" s="152"/>
      <c r="AH463" s="152"/>
      <c r="AI463" s="150"/>
      <c r="AJ463" s="150"/>
    </row>
    <row r="464" spans="1:36" s="153" customFormat="1" ht="28.5">
      <c r="A464" s="221"/>
      <c r="B464" s="154" t="s">
        <v>1241</v>
      </c>
      <c r="C464" s="155" t="s">
        <v>1242</v>
      </c>
      <c r="D464" s="154" t="s">
        <v>36</v>
      </c>
      <c r="E464" s="154" t="s">
        <v>1243</v>
      </c>
      <c r="F464" s="156" t="s">
        <v>77</v>
      </c>
      <c r="G464" s="157">
        <v>30</v>
      </c>
      <c r="H464" s="158">
        <v>25.77</v>
      </c>
      <c r="I464" s="158">
        <v>8.1300000000000008</v>
      </c>
      <c r="J464" s="158">
        <v>23</v>
      </c>
      <c r="K464" s="158">
        <v>31.13</v>
      </c>
      <c r="L464" s="158">
        <v>243.9</v>
      </c>
      <c r="M464" s="158">
        <v>690</v>
      </c>
      <c r="N464" s="158">
        <v>933.9</v>
      </c>
      <c r="O464" s="159">
        <v>2.9242940934419648E-4</v>
      </c>
      <c r="P464" s="150"/>
      <c r="Q464" s="141"/>
      <c r="R464" s="141"/>
      <c r="S464" s="141"/>
      <c r="T464" s="141"/>
      <c r="U464" s="141"/>
      <c r="V464" s="141"/>
      <c r="W464" s="141"/>
      <c r="X464" s="141"/>
      <c r="Y464" s="141"/>
      <c r="Z464" s="141">
        <f t="shared" si="36"/>
        <v>933.9</v>
      </c>
      <c r="AA464" s="141"/>
      <c r="AB464" s="141"/>
      <c r="AC464" s="141"/>
      <c r="AD464" s="141"/>
      <c r="AE464" s="152"/>
      <c r="AF464" s="152"/>
      <c r="AG464" s="152"/>
      <c r="AH464" s="152"/>
      <c r="AI464" s="150"/>
      <c r="AJ464" s="150"/>
    </row>
    <row r="465" spans="1:36" s="153" customFormat="1">
      <c r="A465" s="221"/>
      <c r="B465" s="145" t="s">
        <v>1244</v>
      </c>
      <c r="C465" s="145"/>
      <c r="D465" s="145"/>
      <c r="E465" s="145" t="s">
        <v>473</v>
      </c>
      <c r="F465" s="145"/>
      <c r="G465" s="146"/>
      <c r="H465" s="147"/>
      <c r="I465" s="145"/>
      <c r="J465" s="145"/>
      <c r="K465" s="145"/>
      <c r="L465" s="145"/>
      <c r="M465" s="145"/>
      <c r="N465" s="148">
        <v>31104.23</v>
      </c>
      <c r="O465" s="149">
        <v>9.7395776924788912E-3</v>
      </c>
      <c r="P465" s="150"/>
      <c r="Q465" s="141"/>
      <c r="R465" s="141"/>
      <c r="S465" s="141"/>
      <c r="T465" s="141"/>
      <c r="U465" s="141"/>
      <c r="V465" s="141"/>
      <c r="W465" s="141"/>
      <c r="X465" s="141"/>
      <c r="Y465" s="141"/>
      <c r="Z465" s="141"/>
      <c r="AA465" s="141"/>
      <c r="AB465" s="141"/>
      <c r="AC465" s="141"/>
      <c r="AD465" s="141"/>
      <c r="AE465" s="152"/>
      <c r="AF465" s="152"/>
      <c r="AG465" s="152"/>
      <c r="AH465" s="152"/>
      <c r="AI465" s="150"/>
      <c r="AJ465" s="150"/>
    </row>
    <row r="466" spans="1:36" s="153" customFormat="1" ht="15.75" customHeight="1">
      <c r="A466" s="150"/>
      <c r="B466" s="154" t="s">
        <v>1245</v>
      </c>
      <c r="C466" s="155" t="s">
        <v>1246</v>
      </c>
      <c r="D466" s="154" t="s">
        <v>32</v>
      </c>
      <c r="E466" s="154" t="s">
        <v>1247</v>
      </c>
      <c r="F466" s="156" t="s">
        <v>38</v>
      </c>
      <c r="G466" s="157">
        <v>1</v>
      </c>
      <c r="H466" s="158">
        <v>7973.43</v>
      </c>
      <c r="I466" s="158">
        <v>140.63999999999999</v>
      </c>
      <c r="J466" s="158">
        <v>8910</v>
      </c>
      <c r="K466" s="158">
        <v>9050.64</v>
      </c>
      <c r="L466" s="158">
        <v>140.63999999999999</v>
      </c>
      <c r="M466" s="158">
        <v>8910</v>
      </c>
      <c r="N466" s="158">
        <v>9050.64</v>
      </c>
      <c r="O466" s="159">
        <v>2.8340007595962719E-3</v>
      </c>
      <c r="P466" s="150"/>
      <c r="Q466" s="141"/>
      <c r="R466" s="141"/>
      <c r="S466" s="141"/>
      <c r="T466" s="141"/>
      <c r="U466" s="141"/>
      <c r="V466" s="141"/>
      <c r="W466" s="141"/>
      <c r="X466" s="141"/>
      <c r="Y466" s="141"/>
      <c r="Z466" s="141"/>
      <c r="AA466" s="141">
        <f>N466</f>
        <v>9050.64</v>
      </c>
      <c r="AB466" s="141"/>
      <c r="AC466" s="141"/>
      <c r="AD466" s="141"/>
      <c r="AE466" s="152"/>
      <c r="AF466" s="152"/>
      <c r="AG466" s="152"/>
      <c r="AH466" s="152"/>
      <c r="AI466" s="150"/>
      <c r="AJ466" s="150"/>
    </row>
    <row r="467" spans="1:36" s="153" customFormat="1" ht="15.75" customHeight="1">
      <c r="A467" s="150"/>
      <c r="B467" s="154" t="s">
        <v>1248</v>
      </c>
      <c r="C467" s="155" t="s">
        <v>1249</v>
      </c>
      <c r="D467" s="154" t="s">
        <v>32</v>
      </c>
      <c r="E467" s="154" t="s">
        <v>1250</v>
      </c>
      <c r="F467" s="156" t="s">
        <v>38</v>
      </c>
      <c r="G467" s="157">
        <v>1</v>
      </c>
      <c r="H467" s="158">
        <v>6325.78</v>
      </c>
      <c r="I467" s="158">
        <v>74.63</v>
      </c>
      <c r="J467" s="158">
        <v>7105.76</v>
      </c>
      <c r="K467" s="158">
        <v>7180.39</v>
      </c>
      <c r="L467" s="158">
        <v>74.63</v>
      </c>
      <c r="M467" s="158">
        <v>7105.76</v>
      </c>
      <c r="N467" s="158">
        <v>7180.39</v>
      </c>
      <c r="O467" s="159">
        <v>2.2483747794849289E-3</v>
      </c>
      <c r="P467" s="150"/>
      <c r="Q467" s="141"/>
      <c r="R467" s="141"/>
      <c r="S467" s="141"/>
      <c r="T467" s="141"/>
      <c r="U467" s="141"/>
      <c r="V467" s="141"/>
      <c r="W467" s="141"/>
      <c r="X467" s="141"/>
      <c r="Y467" s="141"/>
      <c r="Z467" s="141"/>
      <c r="AA467" s="141">
        <f t="shared" ref="AA467:AA471" si="37">N467</f>
        <v>7180.39</v>
      </c>
      <c r="AB467" s="141"/>
      <c r="AC467" s="141"/>
      <c r="AD467" s="141"/>
      <c r="AE467" s="152"/>
      <c r="AF467" s="152"/>
      <c r="AG467" s="152"/>
      <c r="AH467" s="152"/>
      <c r="AI467" s="150"/>
      <c r="AJ467" s="150"/>
    </row>
    <row r="468" spans="1:36" s="153" customFormat="1" ht="15.75" customHeight="1">
      <c r="A468" s="150"/>
      <c r="B468" s="154" t="s">
        <v>1251</v>
      </c>
      <c r="C468" s="155" t="s">
        <v>1252</v>
      </c>
      <c r="D468" s="154" t="s">
        <v>32</v>
      </c>
      <c r="E468" s="154" t="s">
        <v>1253</v>
      </c>
      <c r="F468" s="156" t="s">
        <v>38</v>
      </c>
      <c r="G468" s="157">
        <v>1</v>
      </c>
      <c r="H468" s="158">
        <v>3427.63</v>
      </c>
      <c r="I468" s="158">
        <v>232.07</v>
      </c>
      <c r="J468" s="158">
        <v>3658.63</v>
      </c>
      <c r="K468" s="158">
        <v>3890.7</v>
      </c>
      <c r="L468" s="158">
        <v>232.07</v>
      </c>
      <c r="M468" s="158">
        <v>3658.63</v>
      </c>
      <c r="N468" s="158">
        <v>3890.7</v>
      </c>
      <c r="O468" s="159">
        <v>1.2182836523562108E-3</v>
      </c>
      <c r="P468" s="150"/>
      <c r="Q468" s="141"/>
      <c r="R468" s="141"/>
      <c r="S468" s="141"/>
      <c r="T468" s="141"/>
      <c r="U468" s="141"/>
      <c r="V468" s="141"/>
      <c r="W468" s="141"/>
      <c r="X468" s="141"/>
      <c r="Y468" s="141"/>
      <c r="Z468" s="141"/>
      <c r="AA468" s="141">
        <f t="shared" si="37"/>
        <v>3890.7</v>
      </c>
      <c r="AB468" s="141"/>
      <c r="AC468" s="141"/>
      <c r="AD468" s="141"/>
      <c r="AE468" s="152"/>
      <c r="AF468" s="152"/>
      <c r="AG468" s="152"/>
      <c r="AH468" s="152"/>
      <c r="AI468" s="150"/>
      <c r="AJ468" s="150"/>
    </row>
    <row r="469" spans="1:36" s="153" customFormat="1" ht="15.75" customHeight="1">
      <c r="A469" s="150"/>
      <c r="B469" s="154" t="s">
        <v>1254</v>
      </c>
      <c r="C469" s="155" t="s">
        <v>1255</v>
      </c>
      <c r="D469" s="154" t="s">
        <v>32</v>
      </c>
      <c r="E469" s="154" t="s">
        <v>1256</v>
      </c>
      <c r="F469" s="156" t="s">
        <v>38</v>
      </c>
      <c r="G469" s="157">
        <v>1</v>
      </c>
      <c r="H469" s="158">
        <v>3763.96</v>
      </c>
      <c r="I469" s="158">
        <v>304.58</v>
      </c>
      <c r="J469" s="158">
        <v>3967.89</v>
      </c>
      <c r="K469" s="158">
        <v>4272.47</v>
      </c>
      <c r="L469" s="158">
        <v>304.58</v>
      </c>
      <c r="M469" s="158">
        <v>3967.89</v>
      </c>
      <c r="N469" s="158">
        <v>4272.47</v>
      </c>
      <c r="O469" s="159">
        <v>1.3378261896785514E-3</v>
      </c>
      <c r="P469" s="150"/>
      <c r="Q469" s="141"/>
      <c r="R469" s="141"/>
      <c r="S469" s="141"/>
      <c r="T469" s="141"/>
      <c r="U469" s="141"/>
      <c r="V469" s="141"/>
      <c r="W469" s="141"/>
      <c r="X469" s="141"/>
      <c r="Y469" s="141"/>
      <c r="Z469" s="141"/>
      <c r="AA469" s="141">
        <f t="shared" si="37"/>
        <v>4272.47</v>
      </c>
      <c r="AB469" s="141"/>
      <c r="AC469" s="141"/>
      <c r="AD469" s="141"/>
      <c r="AE469" s="152"/>
      <c r="AF469" s="152"/>
      <c r="AG469" s="152"/>
      <c r="AH469" s="152"/>
      <c r="AI469" s="150"/>
      <c r="AJ469" s="150"/>
    </row>
    <row r="470" spans="1:36" s="153" customFormat="1" ht="15.75" customHeight="1">
      <c r="A470" s="150"/>
      <c r="B470" s="154" t="s">
        <v>1257</v>
      </c>
      <c r="C470" s="155" t="s">
        <v>1258</v>
      </c>
      <c r="D470" s="154" t="s">
        <v>32</v>
      </c>
      <c r="E470" s="154" t="s">
        <v>1259</v>
      </c>
      <c r="F470" s="156" t="s">
        <v>38</v>
      </c>
      <c r="G470" s="157">
        <v>1</v>
      </c>
      <c r="H470" s="158">
        <v>5695.85</v>
      </c>
      <c r="I470" s="158">
        <v>92.42</v>
      </c>
      <c r="J470" s="158">
        <v>6372.93</v>
      </c>
      <c r="K470" s="158">
        <v>6465.35</v>
      </c>
      <c r="L470" s="158">
        <v>92.42</v>
      </c>
      <c r="M470" s="158">
        <v>6372.93</v>
      </c>
      <c r="N470" s="158">
        <v>6465.35</v>
      </c>
      <c r="O470" s="159">
        <v>2.0244763697435495E-3</v>
      </c>
      <c r="P470" s="150"/>
      <c r="Q470" s="141"/>
      <c r="R470" s="141"/>
      <c r="S470" s="141"/>
      <c r="T470" s="141"/>
      <c r="U470" s="141"/>
      <c r="V470" s="141"/>
      <c r="W470" s="141"/>
      <c r="X470" s="141"/>
      <c r="Y470" s="141"/>
      <c r="Z470" s="141"/>
      <c r="AA470" s="141">
        <f t="shared" si="37"/>
        <v>6465.35</v>
      </c>
      <c r="AB470" s="141"/>
      <c r="AC470" s="141"/>
      <c r="AD470" s="141"/>
      <c r="AE470" s="152"/>
      <c r="AF470" s="152"/>
      <c r="AG470" s="152"/>
      <c r="AH470" s="152"/>
      <c r="AI470" s="150"/>
      <c r="AJ470" s="150"/>
    </row>
    <row r="471" spans="1:36" s="153" customFormat="1" ht="15.75" customHeight="1">
      <c r="A471" s="150"/>
      <c r="B471" s="154" t="s">
        <v>1260</v>
      </c>
      <c r="C471" s="155" t="s">
        <v>1261</v>
      </c>
      <c r="D471" s="154" t="s">
        <v>32</v>
      </c>
      <c r="E471" s="154" t="s">
        <v>1262</v>
      </c>
      <c r="F471" s="156" t="s">
        <v>38</v>
      </c>
      <c r="G471" s="157">
        <v>1</v>
      </c>
      <c r="H471" s="158">
        <v>215.56</v>
      </c>
      <c r="I471" s="158">
        <v>60.89</v>
      </c>
      <c r="J471" s="158">
        <v>183.79</v>
      </c>
      <c r="K471" s="158">
        <v>244.68</v>
      </c>
      <c r="L471" s="158">
        <v>60.89</v>
      </c>
      <c r="M471" s="158">
        <v>183.79</v>
      </c>
      <c r="N471" s="158">
        <v>244.68</v>
      </c>
      <c r="O471" s="159">
        <v>7.6615941619378943E-5</v>
      </c>
      <c r="P471" s="150"/>
      <c r="Q471" s="141"/>
      <c r="R471" s="141"/>
      <c r="S471" s="141"/>
      <c r="T471" s="141"/>
      <c r="U471" s="141"/>
      <c r="V471" s="141"/>
      <c r="W471" s="141"/>
      <c r="X471" s="141"/>
      <c r="Y471" s="141"/>
      <c r="Z471" s="141"/>
      <c r="AA471" s="141">
        <f t="shared" si="37"/>
        <v>244.68</v>
      </c>
      <c r="AB471" s="141"/>
      <c r="AC471" s="141"/>
      <c r="AD471" s="141"/>
      <c r="AE471" s="152"/>
      <c r="AF471" s="152"/>
      <c r="AG471" s="152"/>
      <c r="AH471" s="152"/>
      <c r="AI471" s="150"/>
      <c r="AJ471" s="150"/>
    </row>
    <row r="472" spans="1:36" s="116" customFormat="1" ht="15.75" customHeight="1">
      <c r="A472" s="113"/>
      <c r="B472" s="107">
        <v>18</v>
      </c>
      <c r="C472" s="108"/>
      <c r="D472" s="108"/>
      <c r="E472" s="108" t="s">
        <v>1263</v>
      </c>
      <c r="F472" s="108"/>
      <c r="G472" s="109"/>
      <c r="H472" s="110"/>
      <c r="I472" s="108"/>
      <c r="J472" s="108"/>
      <c r="K472" s="108"/>
      <c r="L472" s="108"/>
      <c r="M472" s="108"/>
      <c r="N472" s="111">
        <v>20038.36</v>
      </c>
      <c r="O472" s="112">
        <v>6.274553784159303E-3</v>
      </c>
      <c r="P472" s="113"/>
      <c r="Q472" s="163"/>
      <c r="R472" s="163"/>
      <c r="S472" s="163"/>
      <c r="T472" s="163"/>
      <c r="U472" s="163"/>
      <c r="V472" s="163"/>
      <c r="W472" s="163"/>
      <c r="X472" s="163"/>
      <c r="Y472" s="163"/>
      <c r="Z472" s="163">
        <f>SUM(Z453:Z471)</f>
        <v>86625.37</v>
      </c>
      <c r="AA472" s="163">
        <f>SUM(AA453:AA471)</f>
        <v>62145.549999999996</v>
      </c>
      <c r="AB472" s="163"/>
      <c r="AC472" s="163"/>
      <c r="AD472" s="163"/>
      <c r="AE472" s="117"/>
      <c r="AF472" s="117"/>
      <c r="AG472" s="117"/>
      <c r="AH472" s="117"/>
      <c r="AI472" s="113"/>
      <c r="AJ472" s="113"/>
    </row>
    <row r="473" spans="1:36" ht="15.75" customHeight="1">
      <c r="A473" s="13"/>
      <c r="B473" s="71" t="s">
        <v>1264</v>
      </c>
      <c r="C473" s="72" t="s">
        <v>888</v>
      </c>
      <c r="D473" s="71" t="s">
        <v>36</v>
      </c>
      <c r="E473" s="71" t="s">
        <v>889</v>
      </c>
      <c r="F473" s="73" t="s">
        <v>38</v>
      </c>
      <c r="G473" s="74">
        <v>52</v>
      </c>
      <c r="H473" s="75">
        <v>18.48</v>
      </c>
      <c r="I473" s="75">
        <v>14.01</v>
      </c>
      <c r="J473" s="75">
        <v>8.31</v>
      </c>
      <c r="K473" s="75">
        <v>22.32</v>
      </c>
      <c r="L473" s="75">
        <v>728.52</v>
      </c>
      <c r="M473" s="75">
        <v>432.12</v>
      </c>
      <c r="N473" s="75">
        <v>1160.6400000000001</v>
      </c>
      <c r="O473" s="76">
        <v>3.6342785058491082E-4</v>
      </c>
      <c r="P473" s="13"/>
      <c r="Q473" s="103"/>
      <c r="R473" s="103"/>
      <c r="S473" s="103"/>
      <c r="T473" s="103"/>
      <c r="U473" s="103"/>
      <c r="V473" s="103"/>
      <c r="W473" s="163"/>
      <c r="X473" s="103"/>
      <c r="Y473" s="141"/>
      <c r="Z473" s="219">
        <f>Z472/N451</f>
        <v>0.58227353840387619</v>
      </c>
      <c r="AA473" s="220">
        <f>AA472/N451</f>
        <v>0.4177264615961237</v>
      </c>
      <c r="AB473" s="103"/>
      <c r="AC473" s="103"/>
      <c r="AD473" s="179"/>
      <c r="AE473" s="97"/>
      <c r="AF473" s="97"/>
      <c r="AG473" s="97"/>
      <c r="AH473" s="97"/>
      <c r="AI473" s="13"/>
      <c r="AJ473" s="13"/>
    </row>
    <row r="474" spans="1:36" ht="15.75" customHeight="1">
      <c r="A474" s="13"/>
      <c r="B474" s="71" t="s">
        <v>1265</v>
      </c>
      <c r="C474" s="72" t="s">
        <v>903</v>
      </c>
      <c r="D474" s="71" t="s">
        <v>23</v>
      </c>
      <c r="E474" s="71" t="s">
        <v>904</v>
      </c>
      <c r="F474" s="73" t="s">
        <v>359</v>
      </c>
      <c r="G474" s="74">
        <v>476</v>
      </c>
      <c r="H474" s="75">
        <v>0.41</v>
      </c>
      <c r="I474" s="75">
        <v>0.37</v>
      </c>
      <c r="J474" s="75">
        <v>0.12</v>
      </c>
      <c r="K474" s="75">
        <v>0.49</v>
      </c>
      <c r="L474" s="75">
        <v>176.12</v>
      </c>
      <c r="M474" s="75">
        <v>57.12</v>
      </c>
      <c r="N474" s="75">
        <v>233.24</v>
      </c>
      <c r="O474" s="76">
        <v>7.3033767464868177E-5</v>
      </c>
      <c r="P474" s="13"/>
      <c r="Q474" s="103"/>
      <c r="R474" s="103"/>
      <c r="S474" s="103"/>
      <c r="T474" s="103"/>
      <c r="U474" s="103"/>
      <c r="V474" s="103"/>
      <c r="W474" s="163"/>
      <c r="X474" s="103"/>
      <c r="Y474" s="141"/>
      <c r="Z474" s="171"/>
      <c r="AA474" s="215"/>
      <c r="AB474" s="103"/>
      <c r="AC474" s="103"/>
      <c r="AD474" s="179"/>
      <c r="AE474" s="97"/>
      <c r="AF474" s="97"/>
      <c r="AG474" s="97"/>
      <c r="AH474" s="97"/>
      <c r="AI474" s="13"/>
      <c r="AJ474" s="13"/>
    </row>
    <row r="475" spans="1:36" ht="15.75" customHeight="1">
      <c r="A475" s="13"/>
      <c r="B475" s="71" t="s">
        <v>1266</v>
      </c>
      <c r="C475" s="72" t="s">
        <v>906</v>
      </c>
      <c r="D475" s="71" t="s">
        <v>32</v>
      </c>
      <c r="E475" s="71" t="s">
        <v>907</v>
      </c>
      <c r="F475" s="73" t="s">
        <v>908</v>
      </c>
      <c r="G475" s="74">
        <v>75</v>
      </c>
      <c r="H475" s="75">
        <v>5.38</v>
      </c>
      <c r="I475" s="75">
        <v>4.58</v>
      </c>
      <c r="J475" s="75">
        <v>1.91</v>
      </c>
      <c r="K475" s="75">
        <v>6.49</v>
      </c>
      <c r="L475" s="75">
        <v>343.5</v>
      </c>
      <c r="M475" s="75">
        <v>143.25</v>
      </c>
      <c r="N475" s="75">
        <v>486.75</v>
      </c>
      <c r="O475" s="76">
        <v>1.5241462147798227E-4</v>
      </c>
      <c r="P475" s="13"/>
      <c r="Q475" s="103"/>
      <c r="R475" s="103"/>
      <c r="S475" s="103"/>
      <c r="T475" s="103"/>
      <c r="U475" s="103"/>
      <c r="V475" s="103"/>
      <c r="W475" s="163"/>
      <c r="X475" s="103"/>
      <c r="Y475" s="141"/>
      <c r="Z475" s="171"/>
      <c r="AA475" s="215"/>
      <c r="AB475" s="103"/>
      <c r="AC475" s="103"/>
      <c r="AD475" s="179"/>
      <c r="AE475" s="97"/>
      <c r="AF475" s="97"/>
      <c r="AG475" s="97"/>
      <c r="AH475" s="97"/>
      <c r="AI475" s="13"/>
      <c r="AJ475" s="13"/>
    </row>
    <row r="476" spans="1:36" ht="15.75" customHeight="1">
      <c r="A476" s="13"/>
      <c r="B476" s="71" t="s">
        <v>1267</v>
      </c>
      <c r="C476" s="72" t="s">
        <v>910</v>
      </c>
      <c r="D476" s="71" t="s">
        <v>32</v>
      </c>
      <c r="E476" s="71" t="s">
        <v>911</v>
      </c>
      <c r="F476" s="73" t="s">
        <v>38</v>
      </c>
      <c r="G476" s="74">
        <v>75</v>
      </c>
      <c r="H476" s="75">
        <v>9.0399999999999991</v>
      </c>
      <c r="I476" s="75">
        <v>6.55</v>
      </c>
      <c r="J476" s="75">
        <v>4.37</v>
      </c>
      <c r="K476" s="75">
        <v>10.92</v>
      </c>
      <c r="L476" s="75">
        <v>491.25</v>
      </c>
      <c r="M476" s="75">
        <v>327.75</v>
      </c>
      <c r="N476" s="75">
        <v>819</v>
      </c>
      <c r="O476" s="76">
        <v>2.5645110424338464E-4</v>
      </c>
      <c r="P476" s="13"/>
      <c r="Q476" s="103"/>
      <c r="R476" s="103"/>
      <c r="S476" s="103"/>
      <c r="T476" s="103"/>
      <c r="U476" s="103"/>
      <c r="V476" s="103"/>
      <c r="W476" s="163"/>
      <c r="X476" s="103"/>
      <c r="Y476" s="141"/>
      <c r="Z476" s="171"/>
      <c r="AA476" s="215"/>
      <c r="AB476" s="103"/>
      <c r="AC476" s="103"/>
      <c r="AD476" s="179"/>
      <c r="AE476" s="97"/>
      <c r="AF476" s="97"/>
      <c r="AG476" s="97"/>
      <c r="AH476" s="97"/>
      <c r="AI476" s="13"/>
      <c r="AJ476" s="13"/>
    </row>
    <row r="477" spans="1:36" ht="15.75" customHeight="1">
      <c r="A477" s="13"/>
      <c r="B477" s="71" t="s">
        <v>1268</v>
      </c>
      <c r="C477" s="72" t="s">
        <v>913</v>
      </c>
      <c r="D477" s="71" t="s">
        <v>32</v>
      </c>
      <c r="E477" s="71" t="s">
        <v>914</v>
      </c>
      <c r="F477" s="73" t="s">
        <v>38</v>
      </c>
      <c r="G477" s="74">
        <v>240</v>
      </c>
      <c r="H477" s="75">
        <v>1.38</v>
      </c>
      <c r="I477" s="75">
        <v>0.53</v>
      </c>
      <c r="J477" s="75">
        <v>1.1299999999999999</v>
      </c>
      <c r="K477" s="75">
        <v>1.66</v>
      </c>
      <c r="L477" s="75">
        <v>127.2</v>
      </c>
      <c r="M477" s="75">
        <v>271.2</v>
      </c>
      <c r="N477" s="75">
        <v>398.4</v>
      </c>
      <c r="O477" s="76">
        <v>1.2474984118506036E-4</v>
      </c>
      <c r="P477" s="13"/>
      <c r="Q477" s="103"/>
      <c r="R477" s="103"/>
      <c r="S477" s="103"/>
      <c r="T477" s="103"/>
      <c r="U477" s="103"/>
      <c r="V477" s="103"/>
      <c r="W477" s="163"/>
      <c r="X477" s="103"/>
      <c r="Y477" s="141"/>
      <c r="Z477" s="171"/>
      <c r="AA477" s="215"/>
      <c r="AB477" s="103"/>
      <c r="AC477" s="103"/>
      <c r="AD477" s="179"/>
      <c r="AE477" s="97"/>
      <c r="AF477" s="97"/>
      <c r="AG477" s="97"/>
      <c r="AH477" s="97"/>
      <c r="AI477" s="13"/>
      <c r="AJ477" s="13"/>
    </row>
    <row r="478" spans="1:36" ht="15.75" customHeight="1">
      <c r="A478" s="13"/>
      <c r="B478" s="71" t="s">
        <v>1269</v>
      </c>
      <c r="C478" s="72" t="s">
        <v>916</v>
      </c>
      <c r="D478" s="71" t="s">
        <v>32</v>
      </c>
      <c r="E478" s="71" t="s">
        <v>917</v>
      </c>
      <c r="F478" s="73" t="s">
        <v>38</v>
      </c>
      <c r="G478" s="74">
        <v>75</v>
      </c>
      <c r="H478" s="75">
        <v>5.16</v>
      </c>
      <c r="I478" s="75">
        <v>0.84</v>
      </c>
      <c r="J478" s="75">
        <v>5.39</v>
      </c>
      <c r="K478" s="75">
        <v>6.23</v>
      </c>
      <c r="L478" s="75">
        <v>63</v>
      </c>
      <c r="M478" s="75">
        <v>404.25</v>
      </c>
      <c r="N478" s="75">
        <v>467.25</v>
      </c>
      <c r="O478" s="76">
        <v>1.4630864280552072E-4</v>
      </c>
      <c r="P478" s="13"/>
      <c r="Q478" s="103"/>
      <c r="R478" s="103"/>
      <c r="S478" s="103"/>
      <c r="T478" s="103"/>
      <c r="U478" s="103"/>
      <c r="V478" s="103"/>
      <c r="W478" s="163"/>
      <c r="X478" s="103"/>
      <c r="Y478" s="141"/>
      <c r="Z478" s="171"/>
      <c r="AA478" s="215"/>
      <c r="AB478" s="103"/>
      <c r="AC478" s="103"/>
      <c r="AD478" s="179"/>
      <c r="AE478" s="97"/>
      <c r="AF478" s="97"/>
      <c r="AG478" s="97"/>
      <c r="AH478" s="97"/>
      <c r="AI478" s="13"/>
      <c r="AJ478" s="13"/>
    </row>
    <row r="479" spans="1:36" ht="15.75" customHeight="1">
      <c r="A479" s="13"/>
      <c r="B479" s="71" t="s">
        <v>1270</v>
      </c>
      <c r="C479" s="72" t="s">
        <v>919</v>
      </c>
      <c r="D479" s="71" t="s">
        <v>32</v>
      </c>
      <c r="E479" s="71" t="s">
        <v>920</v>
      </c>
      <c r="F479" s="73" t="s">
        <v>77</v>
      </c>
      <c r="G479" s="74">
        <v>75</v>
      </c>
      <c r="H479" s="75">
        <v>14.28</v>
      </c>
      <c r="I479" s="75">
        <v>13.04</v>
      </c>
      <c r="J479" s="75">
        <v>4.21</v>
      </c>
      <c r="K479" s="75">
        <v>17.25</v>
      </c>
      <c r="L479" s="75">
        <v>978</v>
      </c>
      <c r="M479" s="75">
        <v>315.75</v>
      </c>
      <c r="N479" s="75">
        <v>1293.75</v>
      </c>
      <c r="O479" s="76">
        <v>4.0510820038446748E-4</v>
      </c>
      <c r="P479" s="13"/>
      <c r="Q479" s="103"/>
      <c r="R479" s="103"/>
      <c r="S479" s="103"/>
      <c r="T479" s="103"/>
      <c r="U479" s="103"/>
      <c r="V479" s="103"/>
      <c r="W479" s="163"/>
      <c r="X479" s="103"/>
      <c r="Y479" s="141"/>
      <c r="Z479" s="171"/>
      <c r="AA479" s="215"/>
      <c r="AB479" s="103"/>
      <c r="AC479" s="103"/>
      <c r="AD479" s="179"/>
      <c r="AE479" s="97"/>
      <c r="AF479" s="97"/>
      <c r="AG479" s="97"/>
      <c r="AH479" s="97"/>
      <c r="AI479" s="13"/>
      <c r="AJ479" s="13"/>
    </row>
    <row r="480" spans="1:36" ht="15.75" customHeight="1">
      <c r="A480" s="13"/>
      <c r="B480" s="71" t="s">
        <v>1271</v>
      </c>
      <c r="C480" s="72" t="s">
        <v>958</v>
      </c>
      <c r="D480" s="71" t="s">
        <v>32</v>
      </c>
      <c r="E480" s="71" t="s">
        <v>959</v>
      </c>
      <c r="F480" s="73" t="s">
        <v>38</v>
      </c>
      <c r="G480" s="74">
        <v>3</v>
      </c>
      <c r="H480" s="75">
        <v>218.18</v>
      </c>
      <c r="I480" s="75">
        <v>65.2</v>
      </c>
      <c r="J480" s="75">
        <v>198.38</v>
      </c>
      <c r="K480" s="75">
        <v>263.58</v>
      </c>
      <c r="L480" s="75">
        <v>195.6</v>
      </c>
      <c r="M480" s="75">
        <v>595.14</v>
      </c>
      <c r="N480" s="75">
        <v>790.74</v>
      </c>
      <c r="O480" s="76">
        <v>2.4760213207498651E-4</v>
      </c>
      <c r="P480" s="13"/>
      <c r="Q480" s="103"/>
      <c r="R480" s="103"/>
      <c r="S480" s="103"/>
      <c r="T480" s="103"/>
      <c r="U480" s="103"/>
      <c r="V480" s="103"/>
      <c r="W480" s="163"/>
      <c r="X480" s="103"/>
      <c r="Y480" s="141"/>
      <c r="Z480" s="171"/>
      <c r="AA480" s="215"/>
      <c r="AB480" s="103"/>
      <c r="AC480" s="103"/>
      <c r="AD480" s="179"/>
      <c r="AE480" s="97"/>
      <c r="AF480" s="97"/>
      <c r="AG480" s="97"/>
      <c r="AH480" s="97"/>
      <c r="AI480" s="13"/>
      <c r="AJ480" s="13"/>
    </row>
    <row r="481" spans="1:36" ht="15.75" customHeight="1">
      <c r="A481" s="13"/>
      <c r="B481" s="71" t="s">
        <v>1272</v>
      </c>
      <c r="C481" s="72" t="s">
        <v>1273</v>
      </c>
      <c r="D481" s="71" t="s">
        <v>36</v>
      </c>
      <c r="E481" s="71" t="s">
        <v>1274</v>
      </c>
      <c r="F481" s="73" t="s">
        <v>38</v>
      </c>
      <c r="G481" s="74">
        <v>39</v>
      </c>
      <c r="H481" s="75">
        <v>44.38</v>
      </c>
      <c r="I481" s="75">
        <v>9.83</v>
      </c>
      <c r="J481" s="75">
        <v>43.78</v>
      </c>
      <c r="K481" s="75">
        <v>53.61</v>
      </c>
      <c r="L481" s="75">
        <v>383.37</v>
      </c>
      <c r="M481" s="75">
        <v>1707.42</v>
      </c>
      <c r="N481" s="75">
        <v>2090.79</v>
      </c>
      <c r="O481" s="76">
        <v>6.5468303326132618E-4</v>
      </c>
      <c r="P481" s="13"/>
      <c r="Q481" s="103"/>
      <c r="R481" s="103"/>
      <c r="S481" s="103"/>
      <c r="T481" s="103"/>
      <c r="U481" s="103"/>
      <c r="V481" s="103"/>
      <c r="W481" s="163"/>
      <c r="X481" s="103"/>
      <c r="Y481" s="141"/>
      <c r="Z481" s="171"/>
      <c r="AA481" s="215"/>
      <c r="AB481" s="103"/>
      <c r="AC481" s="103"/>
      <c r="AD481" s="179"/>
      <c r="AE481" s="97"/>
      <c r="AF481" s="97"/>
      <c r="AG481" s="97"/>
      <c r="AH481" s="97"/>
      <c r="AI481" s="13"/>
      <c r="AJ481" s="13"/>
    </row>
    <row r="482" spans="1:36" ht="15.75" customHeight="1">
      <c r="A482" s="13"/>
      <c r="B482" s="71" t="s">
        <v>1275</v>
      </c>
      <c r="C482" s="72" t="s">
        <v>1078</v>
      </c>
      <c r="D482" s="71" t="s">
        <v>32</v>
      </c>
      <c r="E482" s="71" t="s">
        <v>1079</v>
      </c>
      <c r="F482" s="73" t="s">
        <v>38</v>
      </c>
      <c r="G482" s="74">
        <v>6</v>
      </c>
      <c r="H482" s="75">
        <v>13.03</v>
      </c>
      <c r="I482" s="75">
        <v>6.49</v>
      </c>
      <c r="J482" s="75">
        <v>9.25</v>
      </c>
      <c r="K482" s="75">
        <v>15.74</v>
      </c>
      <c r="L482" s="75">
        <v>38.94</v>
      </c>
      <c r="M482" s="75">
        <v>55.5</v>
      </c>
      <c r="N482" s="75">
        <v>94.44</v>
      </c>
      <c r="O482" s="76">
        <v>2.9571724401398345E-5</v>
      </c>
      <c r="P482" s="13"/>
      <c r="Q482" s="103"/>
      <c r="R482" s="103"/>
      <c r="S482" s="103"/>
      <c r="T482" s="103"/>
      <c r="U482" s="103"/>
      <c r="V482" s="103"/>
      <c r="W482" s="163"/>
      <c r="X482" s="103"/>
      <c r="Y482" s="141"/>
      <c r="Z482" s="171"/>
      <c r="AA482" s="215"/>
      <c r="AB482" s="103"/>
      <c r="AC482" s="103"/>
      <c r="AD482" s="179"/>
      <c r="AE482" s="97"/>
      <c r="AF482" s="97"/>
      <c r="AG482" s="97"/>
      <c r="AH482" s="97"/>
      <c r="AI482" s="13"/>
      <c r="AJ482" s="13"/>
    </row>
    <row r="483" spans="1:36" ht="15.75" customHeight="1">
      <c r="A483" s="13"/>
      <c r="B483" s="71" t="s">
        <v>1276</v>
      </c>
      <c r="C483" s="72" t="s">
        <v>1081</v>
      </c>
      <c r="D483" s="71" t="s">
        <v>32</v>
      </c>
      <c r="E483" s="71" t="s">
        <v>1082</v>
      </c>
      <c r="F483" s="73" t="s">
        <v>38</v>
      </c>
      <c r="G483" s="74">
        <v>24</v>
      </c>
      <c r="H483" s="75">
        <v>11.49</v>
      </c>
      <c r="I483" s="75">
        <v>6.53</v>
      </c>
      <c r="J483" s="75">
        <v>7.35</v>
      </c>
      <c r="K483" s="75">
        <v>13.88</v>
      </c>
      <c r="L483" s="75">
        <v>156.72</v>
      </c>
      <c r="M483" s="75">
        <v>176.4</v>
      </c>
      <c r="N483" s="75">
        <v>333.12</v>
      </c>
      <c r="O483" s="76">
        <v>1.0430890335232758E-4</v>
      </c>
      <c r="P483" s="13"/>
      <c r="Q483" s="103"/>
      <c r="R483" s="103"/>
      <c r="S483" s="103"/>
      <c r="T483" s="103"/>
      <c r="U483" s="103"/>
      <c r="V483" s="103"/>
      <c r="W483" s="163"/>
      <c r="X483" s="103"/>
      <c r="Y483" s="141"/>
      <c r="Z483" s="171"/>
      <c r="AA483" s="215"/>
      <c r="AB483" s="103"/>
      <c r="AC483" s="103"/>
      <c r="AD483" s="179"/>
      <c r="AE483" s="97"/>
      <c r="AF483" s="97"/>
      <c r="AG483" s="97"/>
      <c r="AH483" s="97"/>
      <c r="AI483" s="13"/>
      <c r="AJ483" s="13"/>
    </row>
    <row r="484" spans="1:36" ht="15.75" customHeight="1">
      <c r="A484" s="13"/>
      <c r="B484" s="71" t="s">
        <v>1277</v>
      </c>
      <c r="C484" s="72" t="s">
        <v>1278</v>
      </c>
      <c r="D484" s="71" t="s">
        <v>23</v>
      </c>
      <c r="E484" s="71" t="s">
        <v>1279</v>
      </c>
      <c r="F484" s="73" t="s">
        <v>359</v>
      </c>
      <c r="G484" s="74">
        <v>2</v>
      </c>
      <c r="H484" s="75">
        <v>51.99</v>
      </c>
      <c r="I484" s="75">
        <v>7.89</v>
      </c>
      <c r="J484" s="75">
        <v>54.91</v>
      </c>
      <c r="K484" s="75">
        <v>62.8</v>
      </c>
      <c r="L484" s="75">
        <v>15.78</v>
      </c>
      <c r="M484" s="75">
        <v>109.82</v>
      </c>
      <c r="N484" s="75">
        <v>125.6</v>
      </c>
      <c r="O484" s="76">
        <v>3.9328765192880474E-5</v>
      </c>
      <c r="P484" s="13"/>
      <c r="Q484" s="103"/>
      <c r="R484" s="103"/>
      <c r="S484" s="103"/>
      <c r="T484" s="103"/>
      <c r="U484" s="103"/>
      <c r="V484" s="103"/>
      <c r="W484" s="163"/>
      <c r="X484" s="103"/>
      <c r="Y484" s="141"/>
      <c r="Z484" s="171"/>
      <c r="AA484" s="215"/>
      <c r="AB484" s="103"/>
      <c r="AC484" s="103"/>
      <c r="AD484" s="179"/>
      <c r="AE484" s="97"/>
      <c r="AF484" s="97"/>
      <c r="AG484" s="97"/>
      <c r="AH484" s="97"/>
      <c r="AI484" s="13"/>
      <c r="AJ484" s="13"/>
    </row>
    <row r="485" spans="1:36" ht="15.75" customHeight="1">
      <c r="A485" s="13"/>
      <c r="B485" s="71" t="s">
        <v>1280</v>
      </c>
      <c r="C485" s="72" t="s">
        <v>1281</v>
      </c>
      <c r="D485" s="71" t="s">
        <v>23</v>
      </c>
      <c r="E485" s="71" t="s">
        <v>1282</v>
      </c>
      <c r="F485" s="73" t="s">
        <v>359</v>
      </c>
      <c r="G485" s="74">
        <v>27.5</v>
      </c>
      <c r="H485" s="75">
        <v>78.05</v>
      </c>
      <c r="I485" s="75">
        <v>11.85</v>
      </c>
      <c r="J485" s="75">
        <v>82.44</v>
      </c>
      <c r="K485" s="75">
        <v>94.29</v>
      </c>
      <c r="L485" s="75">
        <v>325.875</v>
      </c>
      <c r="M485" s="75">
        <v>2267.0949999999998</v>
      </c>
      <c r="N485" s="75">
        <v>2592.9699999999998</v>
      </c>
      <c r="O485" s="76">
        <v>8.1192920606833825E-4</v>
      </c>
      <c r="P485" s="13"/>
      <c r="Q485" s="103"/>
      <c r="R485" s="103"/>
      <c r="S485" s="103"/>
      <c r="T485" s="103"/>
      <c r="U485" s="103"/>
      <c r="V485" s="103"/>
      <c r="W485" s="163"/>
      <c r="X485" s="103"/>
      <c r="Y485" s="141"/>
      <c r="Z485" s="171"/>
      <c r="AA485" s="215"/>
      <c r="AB485" s="103"/>
      <c r="AC485" s="103"/>
      <c r="AD485" s="179"/>
      <c r="AE485" s="97"/>
      <c r="AF485" s="97"/>
      <c r="AG485" s="97"/>
      <c r="AH485" s="97"/>
      <c r="AI485" s="13"/>
      <c r="AJ485" s="13"/>
    </row>
    <row r="486" spans="1:36" ht="15.75" customHeight="1">
      <c r="A486" s="13"/>
      <c r="B486" s="71" t="s">
        <v>1283</v>
      </c>
      <c r="C486" s="72" t="s">
        <v>1284</v>
      </c>
      <c r="D486" s="71" t="s">
        <v>23</v>
      </c>
      <c r="E486" s="71" t="s">
        <v>1285</v>
      </c>
      <c r="F486" s="73" t="s">
        <v>359</v>
      </c>
      <c r="G486" s="74">
        <v>75</v>
      </c>
      <c r="H486" s="75">
        <v>13.49</v>
      </c>
      <c r="I486" s="75">
        <v>7.89</v>
      </c>
      <c r="J486" s="75">
        <v>8.4</v>
      </c>
      <c r="K486" s="75">
        <v>16.29</v>
      </c>
      <c r="L486" s="75">
        <v>591.75</v>
      </c>
      <c r="M486" s="75">
        <v>630</v>
      </c>
      <c r="N486" s="75">
        <v>1221.75</v>
      </c>
      <c r="O486" s="76">
        <v>3.8256304836307102E-4</v>
      </c>
      <c r="P486" s="13"/>
      <c r="Q486" s="103"/>
      <c r="R486" s="103"/>
      <c r="S486" s="103"/>
      <c r="T486" s="103"/>
      <c r="U486" s="103"/>
      <c r="V486" s="103"/>
      <c r="W486" s="163"/>
      <c r="X486" s="103"/>
      <c r="Y486" s="141"/>
      <c r="Z486" s="171"/>
      <c r="AA486" s="215"/>
      <c r="AB486" s="103"/>
      <c r="AC486" s="103"/>
      <c r="AD486" s="179"/>
      <c r="AE486" s="97"/>
      <c r="AF486" s="97"/>
      <c r="AG486" s="97"/>
      <c r="AH486" s="97"/>
      <c r="AI486" s="13"/>
      <c r="AJ486" s="13"/>
    </row>
    <row r="487" spans="1:36" ht="15.75" customHeight="1">
      <c r="A487" s="13"/>
      <c r="B487" s="71" t="s">
        <v>1286</v>
      </c>
      <c r="C487" s="72" t="s">
        <v>1287</v>
      </c>
      <c r="D487" s="71" t="s">
        <v>23</v>
      </c>
      <c r="E487" s="71" t="s">
        <v>1288</v>
      </c>
      <c r="F487" s="73" t="s">
        <v>359</v>
      </c>
      <c r="G487" s="74">
        <v>2</v>
      </c>
      <c r="H487" s="75">
        <v>25.74</v>
      </c>
      <c r="I487" s="75">
        <v>7.89</v>
      </c>
      <c r="J487" s="75">
        <v>23.2</v>
      </c>
      <c r="K487" s="75">
        <v>31.09</v>
      </c>
      <c r="L487" s="75">
        <v>15.78</v>
      </c>
      <c r="M487" s="75">
        <v>46.4</v>
      </c>
      <c r="N487" s="75">
        <v>62.18</v>
      </c>
      <c r="O487" s="76">
        <v>1.9470243787367102E-5</v>
      </c>
      <c r="P487" s="13"/>
      <c r="Q487" s="103"/>
      <c r="R487" s="103"/>
      <c r="S487" s="103"/>
      <c r="T487" s="103"/>
      <c r="U487" s="103"/>
      <c r="V487" s="103"/>
      <c r="W487" s="163"/>
      <c r="X487" s="103"/>
      <c r="Y487" s="141"/>
      <c r="Z487" s="171"/>
      <c r="AA487" s="215"/>
      <c r="AB487" s="103"/>
      <c r="AC487" s="103"/>
      <c r="AD487" s="179"/>
      <c r="AE487" s="97"/>
      <c r="AF487" s="97"/>
      <c r="AG487" s="97"/>
      <c r="AH487" s="97"/>
      <c r="AI487" s="13"/>
      <c r="AJ487" s="13"/>
    </row>
    <row r="488" spans="1:36" ht="15.75" customHeight="1">
      <c r="A488" s="13"/>
      <c r="B488" s="71" t="s">
        <v>1289</v>
      </c>
      <c r="C488" s="72" t="s">
        <v>1290</v>
      </c>
      <c r="D488" s="71" t="s">
        <v>32</v>
      </c>
      <c r="E488" s="71" t="s">
        <v>1291</v>
      </c>
      <c r="F488" s="73" t="s">
        <v>38</v>
      </c>
      <c r="G488" s="74">
        <v>60</v>
      </c>
      <c r="H488" s="75">
        <v>8.1</v>
      </c>
      <c r="I488" s="75">
        <v>6.07</v>
      </c>
      <c r="J488" s="75">
        <v>3.71</v>
      </c>
      <c r="K488" s="75">
        <v>9.7799999999999994</v>
      </c>
      <c r="L488" s="75">
        <v>364.2</v>
      </c>
      <c r="M488" s="75">
        <v>222.6</v>
      </c>
      <c r="N488" s="75">
        <v>586.79999999999995</v>
      </c>
      <c r="O488" s="76">
        <v>1.8374298897438107E-4</v>
      </c>
      <c r="P488" s="13"/>
      <c r="Q488" s="103"/>
      <c r="R488" s="103"/>
      <c r="S488" s="103"/>
      <c r="T488" s="103"/>
      <c r="U488" s="103"/>
      <c r="V488" s="103"/>
      <c r="W488" s="163"/>
      <c r="X488" s="103"/>
      <c r="Y488" s="141"/>
      <c r="Z488" s="171"/>
      <c r="AA488" s="215"/>
      <c r="AB488" s="103"/>
      <c r="AC488" s="103"/>
      <c r="AD488" s="179"/>
      <c r="AE488" s="97"/>
      <c r="AF488" s="97"/>
      <c r="AG488" s="97"/>
      <c r="AH488" s="97"/>
      <c r="AI488" s="13"/>
      <c r="AJ488" s="13"/>
    </row>
    <row r="489" spans="1:36" ht="15.75" customHeight="1">
      <c r="A489" s="13"/>
      <c r="B489" s="71" t="s">
        <v>1292</v>
      </c>
      <c r="C489" s="72" t="s">
        <v>1293</v>
      </c>
      <c r="D489" s="71" t="s">
        <v>23</v>
      </c>
      <c r="E489" s="71" t="s">
        <v>1294</v>
      </c>
      <c r="F489" s="73" t="s">
        <v>359</v>
      </c>
      <c r="G489" s="74">
        <v>2</v>
      </c>
      <c r="H489" s="75">
        <v>16.34</v>
      </c>
      <c r="I489" s="75">
        <v>13.84</v>
      </c>
      <c r="J489" s="75">
        <v>5.9</v>
      </c>
      <c r="K489" s="75">
        <v>19.739999999999998</v>
      </c>
      <c r="L489" s="75">
        <v>27.68</v>
      </c>
      <c r="M489" s="75">
        <v>11.8</v>
      </c>
      <c r="N489" s="75">
        <v>39.479999999999997</v>
      </c>
      <c r="O489" s="76">
        <v>1.2362258358399054E-5</v>
      </c>
      <c r="P489" s="13"/>
      <c r="Q489" s="103"/>
      <c r="R489" s="103"/>
      <c r="S489" s="103"/>
      <c r="T489" s="103"/>
      <c r="U489" s="103"/>
      <c r="V489" s="103"/>
      <c r="W489" s="163"/>
      <c r="X489" s="103"/>
      <c r="Y489" s="141"/>
      <c r="Z489" s="171"/>
      <c r="AA489" s="215"/>
      <c r="AB489" s="103"/>
      <c r="AC489" s="103"/>
      <c r="AD489" s="179"/>
      <c r="AE489" s="97"/>
      <c r="AF489" s="97"/>
      <c r="AG489" s="97"/>
      <c r="AH489" s="97"/>
      <c r="AI489" s="13"/>
      <c r="AJ489" s="13"/>
    </row>
    <row r="490" spans="1:36" ht="15.75" customHeight="1">
      <c r="A490" s="13"/>
      <c r="B490" s="71" t="s">
        <v>1295</v>
      </c>
      <c r="C490" s="72" t="s">
        <v>1102</v>
      </c>
      <c r="D490" s="71" t="s">
        <v>36</v>
      </c>
      <c r="E490" s="71" t="s">
        <v>1103</v>
      </c>
      <c r="F490" s="73" t="s">
        <v>77</v>
      </c>
      <c r="G490" s="74">
        <v>140.9</v>
      </c>
      <c r="H490" s="75">
        <v>24.69</v>
      </c>
      <c r="I490" s="75">
        <v>11.57</v>
      </c>
      <c r="J490" s="75">
        <v>18.25</v>
      </c>
      <c r="K490" s="75">
        <v>29.82</v>
      </c>
      <c r="L490" s="75">
        <v>1630.213</v>
      </c>
      <c r="M490" s="75">
        <v>2571.4169999999999</v>
      </c>
      <c r="N490" s="75">
        <v>4201.63</v>
      </c>
      <c r="O490" s="76">
        <v>1.3156442651063886E-3</v>
      </c>
      <c r="P490" s="13"/>
      <c r="Q490" s="103"/>
      <c r="R490" s="103"/>
      <c r="S490" s="103"/>
      <c r="T490" s="103"/>
      <c r="U490" s="103"/>
      <c r="V490" s="103"/>
      <c r="W490" s="163"/>
      <c r="X490" s="103"/>
      <c r="Y490" s="141"/>
      <c r="Z490" s="171"/>
      <c r="AA490" s="215"/>
      <c r="AB490" s="103"/>
      <c r="AC490" s="103"/>
      <c r="AD490" s="179"/>
      <c r="AE490" s="97"/>
      <c r="AF490" s="97"/>
      <c r="AG490" s="97"/>
      <c r="AH490" s="97"/>
      <c r="AI490" s="13"/>
      <c r="AJ490" s="13"/>
    </row>
    <row r="491" spans="1:36" ht="15.75" customHeight="1">
      <c r="A491" s="13"/>
      <c r="B491" s="71" t="s">
        <v>1296</v>
      </c>
      <c r="C491" s="72" t="s">
        <v>1105</v>
      </c>
      <c r="D491" s="71" t="s">
        <v>36</v>
      </c>
      <c r="E491" s="71" t="s">
        <v>1106</v>
      </c>
      <c r="F491" s="73" t="s">
        <v>77</v>
      </c>
      <c r="G491" s="74">
        <v>73.7</v>
      </c>
      <c r="H491" s="75">
        <v>19.37</v>
      </c>
      <c r="I491" s="75">
        <v>10.9</v>
      </c>
      <c r="J491" s="75">
        <v>12.5</v>
      </c>
      <c r="K491" s="75">
        <v>23.4</v>
      </c>
      <c r="L491" s="75">
        <v>803.33</v>
      </c>
      <c r="M491" s="75">
        <v>921.25</v>
      </c>
      <c r="N491" s="75">
        <v>1724.58</v>
      </c>
      <c r="O491" s="76">
        <v>5.4001275379249845E-4</v>
      </c>
      <c r="P491" s="13"/>
      <c r="Q491" s="103"/>
      <c r="R491" s="103"/>
      <c r="S491" s="103"/>
      <c r="T491" s="103"/>
      <c r="U491" s="103"/>
      <c r="V491" s="103"/>
      <c r="W491" s="163"/>
      <c r="X491" s="103"/>
      <c r="Y491" s="141"/>
      <c r="Z491" s="171"/>
      <c r="AA491" s="215"/>
      <c r="AB491" s="103"/>
      <c r="AC491" s="103"/>
      <c r="AD491" s="179"/>
      <c r="AE491" s="97"/>
      <c r="AF491" s="97"/>
      <c r="AG491" s="97"/>
      <c r="AH491" s="97"/>
      <c r="AI491" s="13"/>
      <c r="AJ491" s="13"/>
    </row>
    <row r="492" spans="1:36" ht="15.75" customHeight="1">
      <c r="A492" s="13"/>
      <c r="B492" s="71" t="s">
        <v>1297</v>
      </c>
      <c r="C492" s="72" t="s">
        <v>1111</v>
      </c>
      <c r="D492" s="71" t="s">
        <v>36</v>
      </c>
      <c r="E492" s="71" t="s">
        <v>1112</v>
      </c>
      <c r="F492" s="73" t="s">
        <v>77</v>
      </c>
      <c r="G492" s="74">
        <v>38.799999999999997</v>
      </c>
      <c r="H492" s="75">
        <v>20.27</v>
      </c>
      <c r="I492" s="75">
        <v>7.72</v>
      </c>
      <c r="J492" s="75">
        <v>16.760000000000002</v>
      </c>
      <c r="K492" s="75">
        <v>24.48</v>
      </c>
      <c r="L492" s="75">
        <v>299.536</v>
      </c>
      <c r="M492" s="75">
        <v>650.28399999999999</v>
      </c>
      <c r="N492" s="75">
        <v>949.82</v>
      </c>
      <c r="O492" s="76">
        <v>2.9741439295781637E-4</v>
      </c>
      <c r="P492" s="13"/>
      <c r="Q492" s="103"/>
      <c r="R492" s="103"/>
      <c r="S492" s="103"/>
      <c r="T492" s="103"/>
      <c r="U492" s="103"/>
      <c r="V492" s="103"/>
      <c r="W492" s="163"/>
      <c r="X492" s="103"/>
      <c r="Y492" s="141"/>
      <c r="Z492" s="171"/>
      <c r="AA492" s="215"/>
      <c r="AB492" s="103"/>
      <c r="AC492" s="103"/>
      <c r="AD492" s="179"/>
      <c r="AE492" s="97"/>
      <c r="AF492" s="97"/>
      <c r="AG492" s="97"/>
      <c r="AH492" s="97"/>
      <c r="AI492" s="13"/>
      <c r="AJ492" s="13"/>
    </row>
    <row r="493" spans="1:36" ht="15.75" customHeight="1">
      <c r="A493" s="13"/>
      <c r="B493" s="71" t="s">
        <v>1298</v>
      </c>
      <c r="C493" s="72" t="s">
        <v>1299</v>
      </c>
      <c r="D493" s="71" t="s">
        <v>18</v>
      </c>
      <c r="E493" s="71" t="s">
        <v>1300</v>
      </c>
      <c r="F493" s="73" t="s">
        <v>38</v>
      </c>
      <c r="G493" s="74">
        <v>13</v>
      </c>
      <c r="H493" s="75">
        <v>23.27</v>
      </c>
      <c r="I493" s="75">
        <v>12.71</v>
      </c>
      <c r="J493" s="75">
        <v>15.4</v>
      </c>
      <c r="K493" s="75">
        <v>28.11</v>
      </c>
      <c r="L493" s="75">
        <v>165.23</v>
      </c>
      <c r="M493" s="75">
        <v>200.2</v>
      </c>
      <c r="N493" s="75">
        <v>365.43</v>
      </c>
      <c r="O493" s="76">
        <v>1.1442604032192925E-4</v>
      </c>
      <c r="P493" s="13"/>
      <c r="Q493" s="103"/>
      <c r="R493" s="103"/>
      <c r="S493" s="103"/>
      <c r="T493" s="103"/>
      <c r="U493" s="103"/>
      <c r="V493" s="103"/>
      <c r="W493" s="163"/>
      <c r="X493" s="103"/>
      <c r="Y493" s="141"/>
      <c r="Z493" s="171"/>
      <c r="AA493" s="215"/>
      <c r="AB493" s="103"/>
      <c r="AC493" s="103"/>
      <c r="AD493" s="179"/>
      <c r="AE493" s="97"/>
      <c r="AF493" s="97"/>
      <c r="AG493" s="97"/>
      <c r="AH493" s="97"/>
      <c r="AI493" s="13"/>
      <c r="AJ493" s="13"/>
    </row>
    <row r="494" spans="1:36" s="116" customFormat="1" ht="15.75" customHeight="1">
      <c r="A494" s="113"/>
      <c r="B494" s="107">
        <v>19</v>
      </c>
      <c r="C494" s="108"/>
      <c r="D494" s="108"/>
      <c r="E494" s="108" t="s">
        <v>1301</v>
      </c>
      <c r="F494" s="108"/>
      <c r="G494" s="109"/>
      <c r="H494" s="110"/>
      <c r="I494" s="108"/>
      <c r="J494" s="108"/>
      <c r="K494" s="108"/>
      <c r="L494" s="108"/>
      <c r="M494" s="108"/>
      <c r="N494" s="111">
        <v>21611.82</v>
      </c>
      <c r="O494" s="112">
        <v>6.767246768875781E-3</v>
      </c>
      <c r="P494" s="113"/>
      <c r="Q494" s="163"/>
      <c r="R494" s="163"/>
      <c r="S494" s="163"/>
      <c r="T494" s="163"/>
      <c r="U494" s="163"/>
      <c r="V494" s="163"/>
      <c r="W494" s="163"/>
      <c r="X494" s="163"/>
      <c r="Y494" s="163"/>
      <c r="Z494" s="163"/>
      <c r="AA494" s="163"/>
      <c r="AB494" s="163"/>
      <c r="AC494" s="163"/>
      <c r="AD494" s="163"/>
      <c r="AE494" s="117"/>
      <c r="AF494" s="117"/>
      <c r="AG494" s="117"/>
      <c r="AH494" s="117"/>
      <c r="AI494" s="113"/>
      <c r="AJ494" s="113"/>
    </row>
    <row r="495" spans="1:36" ht="15.75" customHeight="1">
      <c r="A495" s="13"/>
      <c r="B495" s="71" t="s">
        <v>1302</v>
      </c>
      <c r="C495" s="72" t="s">
        <v>1303</v>
      </c>
      <c r="D495" s="71" t="s">
        <v>36</v>
      </c>
      <c r="E495" s="71" t="s">
        <v>1304</v>
      </c>
      <c r="F495" s="73" t="s">
        <v>77</v>
      </c>
      <c r="G495" s="74">
        <v>100</v>
      </c>
      <c r="H495" s="75">
        <v>63.29</v>
      </c>
      <c r="I495" s="75">
        <v>13.58</v>
      </c>
      <c r="J495" s="75">
        <v>62.88</v>
      </c>
      <c r="K495" s="75">
        <v>76.459999999999994</v>
      </c>
      <c r="L495" s="75">
        <v>1358</v>
      </c>
      <c r="M495" s="75">
        <v>6288</v>
      </c>
      <c r="N495" s="75">
        <v>7646</v>
      </c>
      <c r="O495" s="76">
        <v>2.3941698938277399E-3</v>
      </c>
      <c r="P495" s="13"/>
      <c r="Q495" s="103"/>
      <c r="R495" s="103"/>
      <c r="S495" s="103"/>
      <c r="T495" s="103"/>
      <c r="U495" s="103"/>
      <c r="V495" s="103"/>
      <c r="W495" s="163"/>
      <c r="X495" s="103"/>
      <c r="Y495" s="141"/>
      <c r="Z495" s="171"/>
      <c r="AA495" s="215"/>
      <c r="AB495" s="103"/>
      <c r="AC495" s="103"/>
      <c r="AD495" s="179"/>
      <c r="AE495" s="97"/>
      <c r="AF495" s="97"/>
      <c r="AG495" s="97"/>
      <c r="AH495" s="97"/>
      <c r="AI495" s="13"/>
      <c r="AJ495" s="13"/>
    </row>
    <row r="496" spans="1:36" ht="15.75" customHeight="1">
      <c r="A496" s="13"/>
      <c r="B496" s="71" t="s">
        <v>1305</v>
      </c>
      <c r="C496" s="72" t="s">
        <v>1306</v>
      </c>
      <c r="D496" s="71" t="s">
        <v>36</v>
      </c>
      <c r="E496" s="71" t="s">
        <v>1307</v>
      </c>
      <c r="F496" s="73" t="s">
        <v>38</v>
      </c>
      <c r="G496" s="74">
        <v>18</v>
      </c>
      <c r="H496" s="75">
        <v>23.67</v>
      </c>
      <c r="I496" s="75">
        <v>14.23</v>
      </c>
      <c r="J496" s="75">
        <v>14.36</v>
      </c>
      <c r="K496" s="75">
        <v>28.59</v>
      </c>
      <c r="L496" s="75">
        <v>256.14</v>
      </c>
      <c r="M496" s="75">
        <v>258.48</v>
      </c>
      <c r="N496" s="75">
        <v>514.62</v>
      </c>
      <c r="O496" s="76">
        <v>1.6114147407293115E-4</v>
      </c>
      <c r="P496" s="13"/>
      <c r="Q496" s="103"/>
      <c r="R496" s="103"/>
      <c r="S496" s="103"/>
      <c r="T496" s="103"/>
      <c r="U496" s="103"/>
      <c r="V496" s="103"/>
      <c r="W496" s="163"/>
      <c r="X496" s="103"/>
      <c r="Y496" s="141"/>
      <c r="Z496" s="171"/>
      <c r="AA496" s="215"/>
      <c r="AB496" s="103"/>
      <c r="AC496" s="103"/>
      <c r="AD496" s="179"/>
      <c r="AE496" s="97"/>
      <c r="AF496" s="97"/>
      <c r="AG496" s="97"/>
      <c r="AH496" s="97"/>
      <c r="AI496" s="13"/>
      <c r="AJ496" s="13"/>
    </row>
    <row r="497" spans="1:36" ht="15.75" customHeight="1">
      <c r="A497" s="13"/>
      <c r="B497" s="71" t="s">
        <v>1308</v>
      </c>
      <c r="C497" s="72" t="s">
        <v>1309</v>
      </c>
      <c r="D497" s="71" t="s">
        <v>36</v>
      </c>
      <c r="E497" s="71" t="s">
        <v>1310</v>
      </c>
      <c r="F497" s="73" t="s">
        <v>38</v>
      </c>
      <c r="G497" s="74">
        <v>80</v>
      </c>
      <c r="H497" s="75">
        <v>17.510000000000002</v>
      </c>
      <c r="I497" s="75">
        <v>10.67</v>
      </c>
      <c r="J497" s="75">
        <v>10.48</v>
      </c>
      <c r="K497" s="75">
        <v>21.15</v>
      </c>
      <c r="L497" s="75">
        <v>853.6</v>
      </c>
      <c r="M497" s="75">
        <v>838.4</v>
      </c>
      <c r="N497" s="75">
        <v>1692</v>
      </c>
      <c r="O497" s="76">
        <v>5.2981107250281662E-4</v>
      </c>
      <c r="P497" s="13"/>
      <c r="Q497" s="103"/>
      <c r="R497" s="103"/>
      <c r="S497" s="103"/>
      <c r="T497" s="103"/>
      <c r="U497" s="103"/>
      <c r="V497" s="103"/>
      <c r="W497" s="163"/>
      <c r="X497" s="103"/>
      <c r="Y497" s="141"/>
      <c r="Z497" s="171"/>
      <c r="AA497" s="215"/>
      <c r="AB497" s="103"/>
      <c r="AC497" s="103"/>
      <c r="AD497" s="179"/>
      <c r="AE497" s="97"/>
      <c r="AF497" s="97"/>
      <c r="AG497" s="97"/>
      <c r="AH497" s="97"/>
      <c r="AI497" s="13"/>
      <c r="AJ497" s="13"/>
    </row>
    <row r="498" spans="1:36" ht="15.75" customHeight="1">
      <c r="A498" s="13"/>
      <c r="B498" s="71" t="s">
        <v>1311</v>
      </c>
      <c r="C498" s="72" t="s">
        <v>1312</v>
      </c>
      <c r="D498" s="71" t="s">
        <v>36</v>
      </c>
      <c r="E498" s="71" t="s">
        <v>1313</v>
      </c>
      <c r="F498" s="73" t="s">
        <v>38</v>
      </c>
      <c r="G498" s="74">
        <v>15</v>
      </c>
      <c r="H498" s="75">
        <v>11.45</v>
      </c>
      <c r="I498" s="75">
        <v>7.1</v>
      </c>
      <c r="J498" s="75">
        <v>6.73</v>
      </c>
      <c r="K498" s="75">
        <v>13.83</v>
      </c>
      <c r="L498" s="75">
        <v>106.5</v>
      </c>
      <c r="M498" s="75">
        <v>100.95</v>
      </c>
      <c r="N498" s="75">
        <v>207.45</v>
      </c>
      <c r="O498" s="76">
        <v>6.4958219261648521E-5</v>
      </c>
      <c r="P498" s="13"/>
      <c r="Q498" s="103"/>
      <c r="R498" s="103"/>
      <c r="S498" s="103"/>
      <c r="T498" s="103"/>
      <c r="U498" s="103"/>
      <c r="V498" s="103"/>
      <c r="W498" s="163"/>
      <c r="X498" s="103"/>
      <c r="Y498" s="141"/>
      <c r="Z498" s="171"/>
      <c r="AA498" s="215"/>
      <c r="AB498" s="103"/>
      <c r="AC498" s="103"/>
      <c r="AD498" s="179"/>
      <c r="AE498" s="97"/>
      <c r="AF498" s="97"/>
      <c r="AG498" s="97"/>
      <c r="AH498" s="97"/>
      <c r="AI498" s="13"/>
      <c r="AJ498" s="13"/>
    </row>
    <row r="499" spans="1:36" ht="15.75" customHeight="1">
      <c r="A499" s="13"/>
      <c r="B499" s="71" t="s">
        <v>1314</v>
      </c>
      <c r="C499" s="72" t="s">
        <v>1315</v>
      </c>
      <c r="D499" s="71" t="s">
        <v>322</v>
      </c>
      <c r="E499" s="71" t="s">
        <v>1316</v>
      </c>
      <c r="F499" s="73" t="s">
        <v>38</v>
      </c>
      <c r="G499" s="74">
        <v>2</v>
      </c>
      <c r="H499" s="75">
        <v>587.45000000000005</v>
      </c>
      <c r="I499" s="75">
        <v>14.94</v>
      </c>
      <c r="J499" s="75">
        <v>651.87</v>
      </c>
      <c r="K499" s="75">
        <v>666.81</v>
      </c>
      <c r="L499" s="75">
        <v>29.88</v>
      </c>
      <c r="M499" s="75">
        <v>1303.74</v>
      </c>
      <c r="N499" s="75">
        <v>1333.62</v>
      </c>
      <c r="O499" s="76">
        <v>4.1759257831631578E-4</v>
      </c>
      <c r="P499" s="13"/>
      <c r="Q499" s="103"/>
      <c r="R499" s="103"/>
      <c r="S499" s="103"/>
      <c r="T499" s="103"/>
      <c r="U499" s="103"/>
      <c r="V499" s="103"/>
      <c r="W499" s="163"/>
      <c r="X499" s="103"/>
      <c r="Y499" s="141"/>
      <c r="Z499" s="171"/>
      <c r="AA499" s="215"/>
      <c r="AB499" s="103"/>
      <c r="AC499" s="103"/>
      <c r="AD499" s="179"/>
      <c r="AE499" s="97"/>
      <c r="AF499" s="97"/>
      <c r="AG499" s="97"/>
      <c r="AH499" s="97"/>
      <c r="AI499" s="13"/>
      <c r="AJ499" s="13"/>
    </row>
    <row r="500" spans="1:36" ht="15.75" customHeight="1">
      <c r="A500" s="13"/>
      <c r="B500" s="71" t="s">
        <v>1317</v>
      </c>
      <c r="C500" s="72" t="s">
        <v>1318</v>
      </c>
      <c r="D500" s="71" t="s">
        <v>23</v>
      </c>
      <c r="E500" s="71" t="s">
        <v>1319</v>
      </c>
      <c r="F500" s="73" t="s">
        <v>359</v>
      </c>
      <c r="G500" s="74">
        <v>5</v>
      </c>
      <c r="H500" s="75">
        <v>1135.31</v>
      </c>
      <c r="I500" s="75">
        <v>59.36</v>
      </c>
      <c r="J500" s="75">
        <v>1229.33</v>
      </c>
      <c r="K500" s="75">
        <v>1288.69</v>
      </c>
      <c r="L500" s="75">
        <v>296.8</v>
      </c>
      <c r="M500" s="75">
        <v>6146.65</v>
      </c>
      <c r="N500" s="75">
        <v>6443.45</v>
      </c>
      <c r="O500" s="76">
        <v>2.017618886003708E-3</v>
      </c>
      <c r="P500" s="13"/>
      <c r="Q500" s="103"/>
      <c r="R500" s="103"/>
      <c r="S500" s="103"/>
      <c r="T500" s="103"/>
      <c r="U500" s="103"/>
      <c r="V500" s="103"/>
      <c r="W500" s="163"/>
      <c r="X500" s="103"/>
      <c r="Y500" s="141"/>
      <c r="Z500" s="171"/>
      <c r="AA500" s="215"/>
      <c r="AB500" s="103"/>
      <c r="AC500" s="103"/>
      <c r="AD500" s="179"/>
      <c r="AE500" s="97"/>
      <c r="AF500" s="97"/>
      <c r="AG500" s="97"/>
      <c r="AH500" s="97"/>
      <c r="AI500" s="13"/>
      <c r="AJ500" s="13"/>
    </row>
    <row r="501" spans="1:36" ht="15.75" customHeight="1">
      <c r="A501" s="13"/>
      <c r="B501" s="71" t="s">
        <v>1320</v>
      </c>
      <c r="C501" s="72" t="s">
        <v>1321</v>
      </c>
      <c r="D501" s="71" t="s">
        <v>70</v>
      </c>
      <c r="E501" s="71" t="s">
        <v>1322</v>
      </c>
      <c r="F501" s="73" t="s">
        <v>38</v>
      </c>
      <c r="G501" s="74">
        <v>2</v>
      </c>
      <c r="H501" s="75">
        <v>186.82</v>
      </c>
      <c r="I501" s="75">
        <v>6.8</v>
      </c>
      <c r="J501" s="75">
        <v>218.89</v>
      </c>
      <c r="K501" s="75">
        <v>225.69</v>
      </c>
      <c r="L501" s="75">
        <v>13.6</v>
      </c>
      <c r="M501" s="75">
        <v>437.78</v>
      </c>
      <c r="N501" s="75">
        <v>451.38</v>
      </c>
      <c r="O501" s="76">
        <v>1.4133931554747125E-4</v>
      </c>
      <c r="P501" s="13"/>
      <c r="Q501" s="103"/>
      <c r="R501" s="103"/>
      <c r="S501" s="103"/>
      <c r="T501" s="103"/>
      <c r="U501" s="103"/>
      <c r="V501" s="103"/>
      <c r="W501" s="163"/>
      <c r="X501" s="103"/>
      <c r="Y501" s="141"/>
      <c r="Z501" s="171"/>
      <c r="AA501" s="215"/>
      <c r="AB501" s="103"/>
      <c r="AC501" s="103"/>
      <c r="AD501" s="179"/>
      <c r="AE501" s="97"/>
      <c r="AF501" s="97"/>
      <c r="AG501" s="97"/>
      <c r="AH501" s="97"/>
      <c r="AI501" s="13"/>
      <c r="AJ501" s="13"/>
    </row>
    <row r="502" spans="1:36" ht="15.75" customHeight="1">
      <c r="A502" s="13"/>
      <c r="B502" s="71" t="s">
        <v>1323</v>
      </c>
      <c r="C502" s="72" t="s">
        <v>1324</v>
      </c>
      <c r="D502" s="71" t="s">
        <v>23</v>
      </c>
      <c r="E502" s="71" t="s">
        <v>1325</v>
      </c>
      <c r="F502" s="73" t="s">
        <v>359</v>
      </c>
      <c r="G502" s="74">
        <v>2</v>
      </c>
      <c r="H502" s="75">
        <v>1309.51</v>
      </c>
      <c r="I502" s="75">
        <v>15.82</v>
      </c>
      <c r="J502" s="75">
        <v>1470.6</v>
      </c>
      <c r="K502" s="75">
        <v>1486.42</v>
      </c>
      <c r="L502" s="75">
        <v>31.64</v>
      </c>
      <c r="M502" s="75">
        <v>2941.2</v>
      </c>
      <c r="N502" s="75">
        <v>2972.84</v>
      </c>
      <c r="O502" s="76">
        <v>9.3087680187900316E-4</v>
      </c>
      <c r="P502" s="13"/>
      <c r="Q502" s="103"/>
      <c r="R502" s="103"/>
      <c r="S502" s="103"/>
      <c r="T502" s="103"/>
      <c r="U502" s="103"/>
      <c r="V502" s="103"/>
      <c r="W502" s="163"/>
      <c r="X502" s="103"/>
      <c r="Y502" s="141"/>
      <c r="Z502" s="171"/>
      <c r="AA502" s="215"/>
      <c r="AB502" s="103"/>
      <c r="AC502" s="103"/>
      <c r="AD502" s="179"/>
      <c r="AE502" s="97"/>
      <c r="AF502" s="97"/>
      <c r="AG502" s="97"/>
      <c r="AH502" s="97"/>
      <c r="AI502" s="13"/>
      <c r="AJ502" s="13"/>
    </row>
    <row r="503" spans="1:36" ht="15.75" customHeight="1">
      <c r="A503" s="13"/>
      <c r="B503" s="71" t="s">
        <v>1326</v>
      </c>
      <c r="C503" s="72" t="s">
        <v>1327</v>
      </c>
      <c r="D503" s="71" t="s">
        <v>36</v>
      </c>
      <c r="E503" s="71" t="s">
        <v>1328</v>
      </c>
      <c r="F503" s="73" t="s">
        <v>77</v>
      </c>
      <c r="G503" s="74">
        <v>18</v>
      </c>
      <c r="H503" s="75">
        <v>16.12</v>
      </c>
      <c r="I503" s="75">
        <v>8.66</v>
      </c>
      <c r="J503" s="75">
        <v>10.81</v>
      </c>
      <c r="K503" s="75">
        <v>19.47</v>
      </c>
      <c r="L503" s="75">
        <v>155.88</v>
      </c>
      <c r="M503" s="75">
        <v>194.58</v>
      </c>
      <c r="N503" s="75">
        <v>350.46</v>
      </c>
      <c r="O503" s="76">
        <v>1.0973852746414723E-4</v>
      </c>
      <c r="P503" s="13"/>
      <c r="Q503" s="103"/>
      <c r="R503" s="103"/>
      <c r="S503" s="103"/>
      <c r="T503" s="103"/>
      <c r="U503" s="103"/>
      <c r="V503" s="103"/>
      <c r="W503" s="163"/>
      <c r="X503" s="103"/>
      <c r="Y503" s="141"/>
      <c r="Z503" s="171"/>
      <c r="AA503" s="215"/>
      <c r="AB503" s="103"/>
      <c r="AC503" s="103"/>
      <c r="AD503" s="179"/>
      <c r="AE503" s="97"/>
      <c r="AF503" s="97"/>
      <c r="AG503" s="97"/>
      <c r="AH503" s="97"/>
      <c r="AI503" s="13"/>
      <c r="AJ503" s="13"/>
    </row>
    <row r="504" spans="1:36" s="116" customFormat="1" ht="15.75" customHeight="1">
      <c r="A504" s="113"/>
      <c r="B504" s="107">
        <v>20</v>
      </c>
      <c r="C504" s="108"/>
      <c r="D504" s="108"/>
      <c r="E504" s="108" t="s">
        <v>1329</v>
      </c>
      <c r="F504" s="108"/>
      <c r="G504" s="109"/>
      <c r="H504" s="110"/>
      <c r="I504" s="108"/>
      <c r="J504" s="108"/>
      <c r="K504" s="108"/>
      <c r="L504" s="108"/>
      <c r="M504" s="108"/>
      <c r="N504" s="111">
        <v>11280.15</v>
      </c>
      <c r="O504" s="112">
        <v>3.5321207857521553E-3</v>
      </c>
      <c r="P504" s="113"/>
      <c r="Q504" s="163"/>
      <c r="R504" s="163"/>
      <c r="S504" s="163"/>
      <c r="T504" s="163"/>
      <c r="U504" s="163"/>
      <c r="V504" s="163"/>
      <c r="W504" s="163"/>
      <c r="X504" s="163"/>
      <c r="Y504" s="163"/>
      <c r="Z504" s="163"/>
      <c r="AA504" s="163"/>
      <c r="AB504" s="163"/>
      <c r="AC504" s="163"/>
      <c r="AD504" s="163"/>
      <c r="AE504" s="117"/>
      <c r="AF504" s="117"/>
      <c r="AG504" s="117"/>
      <c r="AH504" s="117"/>
      <c r="AI504" s="113"/>
      <c r="AJ504" s="113"/>
    </row>
    <row r="505" spans="1:36" ht="15.75" customHeight="1">
      <c r="A505" s="13"/>
      <c r="B505" s="64" t="s">
        <v>1330</v>
      </c>
      <c r="C505" s="64"/>
      <c r="D505" s="64"/>
      <c r="E505" s="64" t="s">
        <v>1331</v>
      </c>
      <c r="F505" s="64"/>
      <c r="G505" s="65"/>
      <c r="H505" s="66"/>
      <c r="I505" s="64"/>
      <c r="J505" s="64"/>
      <c r="K505" s="64"/>
      <c r="L505" s="64"/>
      <c r="M505" s="64"/>
      <c r="N505" s="67">
        <v>8466.73</v>
      </c>
      <c r="O505" s="68">
        <v>2.6511627079738608E-3</v>
      </c>
      <c r="P505" s="13"/>
      <c r="Q505" s="103"/>
      <c r="R505" s="103"/>
      <c r="S505" s="103"/>
      <c r="T505" s="103"/>
      <c r="U505" s="103"/>
      <c r="V505" s="103"/>
      <c r="W505" s="163"/>
      <c r="X505" s="103"/>
      <c r="Y505" s="141"/>
      <c r="Z505" s="171"/>
      <c r="AA505" s="215"/>
      <c r="AB505" s="103"/>
      <c r="AC505" s="103"/>
      <c r="AD505" s="179"/>
      <c r="AE505" s="97"/>
      <c r="AF505" s="97"/>
      <c r="AG505" s="97"/>
      <c r="AH505" s="97"/>
      <c r="AI505" s="13"/>
      <c r="AJ505" s="13"/>
    </row>
    <row r="506" spans="1:36" ht="15.75" customHeight="1">
      <c r="A506" s="13"/>
      <c r="B506" s="71" t="s">
        <v>1332</v>
      </c>
      <c r="C506" s="72" t="s">
        <v>1333</v>
      </c>
      <c r="D506" s="71" t="s">
        <v>36</v>
      </c>
      <c r="E506" s="71" t="s">
        <v>1334</v>
      </c>
      <c r="F506" s="73" t="s">
        <v>25</v>
      </c>
      <c r="G506" s="74">
        <v>17.77</v>
      </c>
      <c r="H506" s="75">
        <v>147.66</v>
      </c>
      <c r="I506" s="75">
        <v>39.5</v>
      </c>
      <c r="J506" s="75">
        <v>138.88</v>
      </c>
      <c r="K506" s="75">
        <v>178.38</v>
      </c>
      <c r="L506" s="75">
        <v>701.91499999999996</v>
      </c>
      <c r="M506" s="75">
        <v>2467.895</v>
      </c>
      <c r="N506" s="75">
        <v>3169.81</v>
      </c>
      <c r="O506" s="76">
        <v>9.9255344901309295E-4</v>
      </c>
      <c r="P506" s="13"/>
      <c r="Q506" s="103"/>
      <c r="R506" s="103"/>
      <c r="S506" s="103"/>
      <c r="T506" s="103"/>
      <c r="U506" s="103"/>
      <c r="V506" s="103"/>
      <c r="W506" s="163"/>
      <c r="X506" s="103"/>
      <c r="Y506" s="141"/>
      <c r="Z506" s="171"/>
      <c r="AA506" s="215"/>
      <c r="AB506" s="103"/>
      <c r="AC506" s="103"/>
      <c r="AD506" s="179"/>
      <c r="AE506" s="97"/>
      <c r="AF506" s="97"/>
      <c r="AG506" s="97"/>
      <c r="AH506" s="97"/>
      <c r="AI506" s="13"/>
      <c r="AJ506" s="13"/>
    </row>
    <row r="507" spans="1:36" ht="15.75" customHeight="1">
      <c r="A507" s="13"/>
      <c r="B507" s="71" t="s">
        <v>1335</v>
      </c>
      <c r="C507" s="72" t="s">
        <v>1336</v>
      </c>
      <c r="D507" s="71" t="s">
        <v>36</v>
      </c>
      <c r="E507" s="71" t="s">
        <v>1337</v>
      </c>
      <c r="F507" s="73" t="s">
        <v>77</v>
      </c>
      <c r="G507" s="74">
        <v>72.7</v>
      </c>
      <c r="H507" s="75">
        <v>60.31</v>
      </c>
      <c r="I507" s="75">
        <v>12.17</v>
      </c>
      <c r="J507" s="75">
        <v>60.69</v>
      </c>
      <c r="K507" s="75">
        <v>72.86</v>
      </c>
      <c r="L507" s="75">
        <v>884.75900000000001</v>
      </c>
      <c r="M507" s="75">
        <v>4412.1610000000001</v>
      </c>
      <c r="N507" s="75">
        <v>5296.92</v>
      </c>
      <c r="O507" s="76">
        <v>1.6586092589607679E-3</v>
      </c>
      <c r="P507" s="13"/>
      <c r="Q507" s="103"/>
      <c r="R507" s="103"/>
      <c r="S507" s="103"/>
      <c r="T507" s="103"/>
      <c r="U507" s="103"/>
      <c r="V507" s="103"/>
      <c r="W507" s="163"/>
      <c r="X507" s="103"/>
      <c r="Y507" s="141"/>
      <c r="Z507" s="171"/>
      <c r="AA507" s="215"/>
      <c r="AB507" s="103"/>
      <c r="AC507" s="103"/>
      <c r="AD507" s="179"/>
      <c r="AE507" s="97"/>
      <c r="AF507" s="97"/>
      <c r="AG507" s="97"/>
      <c r="AH507" s="97"/>
      <c r="AI507" s="13"/>
      <c r="AJ507" s="13"/>
    </row>
    <row r="508" spans="1:36" ht="15.75" customHeight="1">
      <c r="A508" s="13"/>
      <c r="B508" s="64" t="s">
        <v>1338</v>
      </c>
      <c r="C508" s="64"/>
      <c r="D508" s="64"/>
      <c r="E508" s="64" t="s">
        <v>1339</v>
      </c>
      <c r="F508" s="64"/>
      <c r="G508" s="65"/>
      <c r="H508" s="66"/>
      <c r="I508" s="64"/>
      <c r="J508" s="64"/>
      <c r="K508" s="64"/>
      <c r="L508" s="64"/>
      <c r="M508" s="64"/>
      <c r="N508" s="67">
        <v>1515.52</v>
      </c>
      <c r="O508" s="68">
        <v>4.7455039988148265E-4</v>
      </c>
      <c r="P508" s="13"/>
      <c r="Q508" s="103"/>
      <c r="R508" s="103"/>
      <c r="S508" s="103"/>
      <c r="T508" s="103"/>
      <c r="U508" s="103"/>
      <c r="V508" s="103"/>
      <c r="W508" s="163"/>
      <c r="X508" s="103"/>
      <c r="Y508" s="141"/>
      <c r="Z508" s="171"/>
      <c r="AA508" s="215"/>
      <c r="AB508" s="103"/>
      <c r="AC508" s="103"/>
      <c r="AD508" s="179"/>
      <c r="AE508" s="97"/>
      <c r="AF508" s="97"/>
      <c r="AG508" s="97"/>
      <c r="AH508" s="97"/>
      <c r="AI508" s="13"/>
      <c r="AJ508" s="13"/>
    </row>
    <row r="509" spans="1:36" ht="15.75" customHeight="1">
      <c r="A509" s="13"/>
      <c r="B509" s="71" t="s">
        <v>1340</v>
      </c>
      <c r="C509" s="72" t="s">
        <v>1341</v>
      </c>
      <c r="D509" s="71" t="s">
        <v>36</v>
      </c>
      <c r="E509" s="71" t="s">
        <v>1342</v>
      </c>
      <c r="F509" s="73" t="s">
        <v>25</v>
      </c>
      <c r="G509" s="74">
        <v>67.900000000000006</v>
      </c>
      <c r="H509" s="75">
        <v>18.48</v>
      </c>
      <c r="I509" s="75">
        <v>3.01</v>
      </c>
      <c r="J509" s="75">
        <v>19.309999999999999</v>
      </c>
      <c r="K509" s="75">
        <v>22.32</v>
      </c>
      <c r="L509" s="75">
        <v>204.37899999999999</v>
      </c>
      <c r="M509" s="75">
        <v>1311.1410000000001</v>
      </c>
      <c r="N509" s="75">
        <v>1515.52</v>
      </c>
      <c r="O509" s="76">
        <v>4.7455039988148265E-4</v>
      </c>
      <c r="P509" s="13"/>
      <c r="Q509" s="103"/>
      <c r="R509" s="103"/>
      <c r="S509" s="103"/>
      <c r="T509" s="103"/>
      <c r="U509" s="103"/>
      <c r="V509" s="103"/>
      <c r="W509" s="163"/>
      <c r="X509" s="103"/>
      <c r="Y509" s="141"/>
      <c r="Z509" s="171"/>
      <c r="AA509" s="215"/>
      <c r="AB509" s="103"/>
      <c r="AC509" s="103"/>
      <c r="AD509" s="179"/>
      <c r="AE509" s="97"/>
      <c r="AF509" s="97"/>
      <c r="AG509" s="97"/>
      <c r="AH509" s="97"/>
      <c r="AI509" s="13"/>
      <c r="AJ509" s="13"/>
    </row>
    <row r="510" spans="1:36" ht="15.75" customHeight="1">
      <c r="A510" s="13"/>
      <c r="B510" s="64" t="s">
        <v>1343</v>
      </c>
      <c r="C510" s="64"/>
      <c r="D510" s="64"/>
      <c r="E510" s="64" t="s">
        <v>1344</v>
      </c>
      <c r="F510" s="64"/>
      <c r="G510" s="65"/>
      <c r="H510" s="66"/>
      <c r="I510" s="64"/>
      <c r="J510" s="64"/>
      <c r="K510" s="64"/>
      <c r="L510" s="64"/>
      <c r="M510" s="64"/>
      <c r="N510" s="67">
        <v>1297.9000000000001</v>
      </c>
      <c r="O510" s="68">
        <v>4.0640767789681189E-4</v>
      </c>
      <c r="P510" s="13"/>
      <c r="Q510" s="103"/>
      <c r="R510" s="103"/>
      <c r="S510" s="103"/>
      <c r="T510" s="103"/>
      <c r="U510" s="103"/>
      <c r="V510" s="103"/>
      <c r="W510" s="163"/>
      <c r="X510" s="103"/>
      <c r="Y510" s="141"/>
      <c r="Z510" s="171"/>
      <c r="AA510" s="215"/>
      <c r="AB510" s="103"/>
      <c r="AC510" s="103"/>
      <c r="AD510" s="179"/>
      <c r="AE510" s="97"/>
      <c r="AF510" s="97"/>
      <c r="AG510" s="97"/>
      <c r="AH510" s="97"/>
      <c r="AI510" s="13"/>
      <c r="AJ510" s="13"/>
    </row>
    <row r="511" spans="1:36" ht="15.75" customHeight="1">
      <c r="A511" s="13"/>
      <c r="B511" s="71" t="s">
        <v>1345</v>
      </c>
      <c r="C511" s="72" t="s">
        <v>1346</v>
      </c>
      <c r="D511" s="71" t="s">
        <v>23</v>
      </c>
      <c r="E511" s="71" t="s">
        <v>1347</v>
      </c>
      <c r="F511" s="73" t="s">
        <v>359</v>
      </c>
      <c r="G511" s="74">
        <v>10</v>
      </c>
      <c r="H511" s="75">
        <v>107.44</v>
      </c>
      <c r="I511" s="75">
        <v>5.77</v>
      </c>
      <c r="J511" s="75">
        <v>124.02</v>
      </c>
      <c r="K511" s="75">
        <v>129.79</v>
      </c>
      <c r="L511" s="75">
        <v>57.7</v>
      </c>
      <c r="M511" s="75">
        <v>1240.2</v>
      </c>
      <c r="N511" s="75">
        <v>1297.9000000000001</v>
      </c>
      <c r="O511" s="76">
        <v>4.0640767789681189E-4</v>
      </c>
      <c r="P511" s="13"/>
      <c r="Q511" s="103"/>
      <c r="R511" s="103"/>
      <c r="S511" s="103"/>
      <c r="T511" s="103"/>
      <c r="U511" s="103"/>
      <c r="V511" s="103"/>
      <c r="W511" s="163"/>
      <c r="X511" s="103"/>
      <c r="Y511" s="141"/>
      <c r="Z511" s="171"/>
      <c r="AA511" s="215"/>
      <c r="AB511" s="103"/>
      <c r="AC511" s="103"/>
      <c r="AD511" s="179"/>
      <c r="AE511" s="97"/>
      <c r="AF511" s="97"/>
      <c r="AG511" s="97"/>
      <c r="AH511" s="97"/>
      <c r="AI511" s="13"/>
      <c r="AJ511" s="13"/>
    </row>
    <row r="512" spans="1:36" s="116" customFormat="1" ht="15.75" customHeight="1">
      <c r="A512" s="113"/>
      <c r="B512" s="107">
        <v>21</v>
      </c>
      <c r="C512" s="108"/>
      <c r="D512" s="108"/>
      <c r="E512" s="108" t="s">
        <v>1348</v>
      </c>
      <c r="F512" s="108"/>
      <c r="G512" s="109"/>
      <c r="H512" s="110"/>
      <c r="I512" s="108"/>
      <c r="J512" s="108"/>
      <c r="K512" s="108"/>
      <c r="L512" s="108"/>
      <c r="M512" s="108"/>
      <c r="N512" s="111">
        <v>11211.39</v>
      </c>
      <c r="O512" s="112">
        <v>3.5105901655717218E-3</v>
      </c>
      <c r="P512" s="113"/>
      <c r="Q512" s="163"/>
      <c r="R512" s="163"/>
      <c r="S512" s="163"/>
      <c r="T512" s="163"/>
      <c r="U512" s="163"/>
      <c r="V512" s="163"/>
      <c r="W512" s="163"/>
      <c r="X512" s="163"/>
      <c r="Y512" s="163"/>
      <c r="Z512" s="163"/>
      <c r="AA512" s="163"/>
      <c r="AB512" s="163"/>
      <c r="AC512" s="163"/>
      <c r="AD512" s="163"/>
      <c r="AE512" s="117"/>
      <c r="AF512" s="117"/>
      <c r="AG512" s="117"/>
      <c r="AH512" s="117"/>
      <c r="AI512" s="113"/>
      <c r="AJ512" s="113"/>
    </row>
    <row r="513" spans="1:36" ht="15.75" customHeight="1">
      <c r="A513" s="13"/>
      <c r="B513" s="71" t="s">
        <v>1349</v>
      </c>
      <c r="C513" s="72" t="s">
        <v>1350</v>
      </c>
      <c r="D513" s="71" t="s">
        <v>23</v>
      </c>
      <c r="E513" s="71" t="s">
        <v>1351</v>
      </c>
      <c r="F513" s="73" t="s">
        <v>25</v>
      </c>
      <c r="G513" s="74">
        <v>665.76</v>
      </c>
      <c r="H513" s="75">
        <v>11.61</v>
      </c>
      <c r="I513" s="75">
        <v>6.58</v>
      </c>
      <c r="J513" s="75">
        <v>7.44</v>
      </c>
      <c r="K513" s="75">
        <v>14.02</v>
      </c>
      <c r="L513" s="75">
        <v>4380.7007999999996</v>
      </c>
      <c r="M513" s="75">
        <v>4953.2492000000002</v>
      </c>
      <c r="N513" s="75">
        <v>9333.9500000000007</v>
      </c>
      <c r="O513" s="76">
        <v>2.9227128015293529E-3</v>
      </c>
      <c r="P513" s="13"/>
      <c r="Q513" s="103"/>
      <c r="R513" s="103"/>
      <c r="S513" s="103"/>
      <c r="T513" s="103"/>
      <c r="U513" s="103"/>
      <c r="V513" s="103"/>
      <c r="W513" s="163"/>
      <c r="X513" s="103"/>
      <c r="Y513" s="141"/>
      <c r="Z513" s="171"/>
      <c r="AA513" s="215"/>
      <c r="AB513" s="103"/>
      <c r="AC513" s="103"/>
      <c r="AD513" s="179"/>
      <c r="AE513" s="97"/>
      <c r="AF513" s="97"/>
      <c r="AG513" s="97"/>
      <c r="AH513" s="97"/>
      <c r="AI513" s="13"/>
      <c r="AJ513" s="13"/>
    </row>
    <row r="514" spans="1:36" ht="15.75" customHeight="1">
      <c r="A514" s="13"/>
      <c r="B514" s="71" t="s">
        <v>1352</v>
      </c>
      <c r="C514" s="72" t="s">
        <v>1353</v>
      </c>
      <c r="D514" s="71" t="s">
        <v>23</v>
      </c>
      <c r="E514" s="71" t="s">
        <v>1354</v>
      </c>
      <c r="F514" s="73" t="s">
        <v>25</v>
      </c>
      <c r="G514" s="74">
        <v>665.76</v>
      </c>
      <c r="H514" s="75">
        <v>2.34</v>
      </c>
      <c r="I514" s="75">
        <v>1.64</v>
      </c>
      <c r="J514" s="75">
        <v>1.18</v>
      </c>
      <c r="K514" s="75">
        <v>2.82</v>
      </c>
      <c r="L514" s="75">
        <v>1091.8463999999999</v>
      </c>
      <c r="M514" s="75">
        <v>785.59360000000004</v>
      </c>
      <c r="N514" s="75">
        <v>1877.44</v>
      </c>
      <c r="O514" s="76">
        <v>5.8787736404236884E-4</v>
      </c>
      <c r="P514" s="13"/>
      <c r="Q514" s="103"/>
      <c r="R514" s="103"/>
      <c r="S514" s="103"/>
      <c r="T514" s="103"/>
      <c r="U514" s="103"/>
      <c r="V514" s="103"/>
      <c r="W514" s="163"/>
      <c r="X514" s="103"/>
      <c r="Y514" s="141"/>
      <c r="Z514" s="171"/>
      <c r="AA514" s="215"/>
      <c r="AB514" s="103"/>
      <c r="AC514" s="103"/>
      <c r="AD514" s="179"/>
      <c r="AE514" s="97"/>
      <c r="AF514" s="97"/>
      <c r="AG514" s="97"/>
      <c r="AH514" s="97"/>
      <c r="AI514" s="13"/>
      <c r="AJ514" s="13"/>
    </row>
    <row r="515" spans="1:36" ht="15.75" customHeight="1">
      <c r="A515" s="13"/>
      <c r="B515" s="225"/>
      <c r="C515" s="225"/>
      <c r="D515" s="225"/>
      <c r="E515" s="225"/>
      <c r="F515" s="225"/>
      <c r="G515" s="84"/>
      <c r="H515" s="225"/>
      <c r="I515" s="225"/>
      <c r="J515" s="225"/>
      <c r="K515" s="225" t="s">
        <v>1355</v>
      </c>
      <c r="L515" s="225" t="s">
        <v>1356</v>
      </c>
      <c r="M515" s="225" t="s">
        <v>1357</v>
      </c>
      <c r="N515" s="225" t="s">
        <v>1358</v>
      </c>
      <c r="O515" s="225"/>
      <c r="P515" s="13"/>
      <c r="Q515" s="103"/>
      <c r="R515" s="103"/>
      <c r="S515" s="103"/>
      <c r="T515" s="103"/>
      <c r="U515" s="103"/>
      <c r="V515" s="103"/>
      <c r="W515" s="163"/>
      <c r="X515" s="103"/>
      <c r="Y515" s="141"/>
      <c r="Z515" s="171"/>
      <c r="AA515" s="215"/>
      <c r="AB515" s="103"/>
      <c r="AC515" s="103"/>
      <c r="AD515" s="179"/>
      <c r="AE515" s="97"/>
      <c r="AF515" s="97"/>
      <c r="AG515" s="97"/>
      <c r="AH515" s="97"/>
      <c r="AI515" s="13"/>
      <c r="AJ515" s="13"/>
    </row>
    <row r="516" spans="1:36" ht="15.75" customHeight="1">
      <c r="A516" s="13"/>
      <c r="B516" s="85"/>
      <c r="C516" s="85"/>
      <c r="D516" s="85"/>
      <c r="E516" s="85"/>
      <c r="F516" s="85"/>
      <c r="G516" s="86"/>
      <c r="H516" s="85"/>
      <c r="I516" s="85"/>
      <c r="J516" s="85"/>
      <c r="K516" s="85"/>
      <c r="L516" s="85"/>
      <c r="M516" s="85"/>
      <c r="N516" s="85"/>
      <c r="O516" s="85"/>
      <c r="P516" s="13"/>
      <c r="Q516" s="103"/>
      <c r="R516" s="103"/>
      <c r="S516" s="103"/>
      <c r="T516" s="103"/>
      <c r="U516" s="103"/>
      <c r="V516" s="103"/>
      <c r="W516" s="163"/>
      <c r="X516" s="103"/>
      <c r="Y516" s="141"/>
      <c r="Z516" s="171"/>
      <c r="AA516" s="215"/>
      <c r="AB516" s="103"/>
      <c r="AC516" s="103"/>
      <c r="AD516" s="179"/>
      <c r="AE516" s="97"/>
      <c r="AF516" s="97"/>
      <c r="AG516" s="97"/>
      <c r="AH516" s="97"/>
      <c r="AI516" s="13"/>
      <c r="AJ516" s="13"/>
    </row>
    <row r="517" spans="1:36" ht="15.75" customHeight="1">
      <c r="A517" s="13"/>
      <c r="B517" s="234"/>
      <c r="C517" s="234"/>
      <c r="D517" s="234"/>
      <c r="E517" s="87"/>
      <c r="F517" s="225"/>
      <c r="G517" s="84"/>
      <c r="H517" s="225"/>
      <c r="I517" s="225"/>
      <c r="J517" s="225"/>
      <c r="K517" s="235" t="s">
        <v>1359</v>
      </c>
      <c r="L517" s="234"/>
      <c r="M517" s="236">
        <v>2645976.17</v>
      </c>
      <c r="N517" s="234"/>
      <c r="O517" s="234"/>
      <c r="P517" s="13"/>
      <c r="Q517" s="103"/>
      <c r="R517" s="103"/>
      <c r="S517" s="103"/>
      <c r="T517" s="103"/>
      <c r="U517" s="103"/>
      <c r="V517" s="103"/>
      <c r="W517" s="163"/>
      <c r="X517" s="103"/>
      <c r="Y517" s="141"/>
      <c r="Z517" s="171"/>
      <c r="AA517" s="215"/>
      <c r="AB517" s="103"/>
      <c r="AC517" s="103"/>
      <c r="AD517" s="179"/>
      <c r="AE517" s="97"/>
      <c r="AF517" s="97"/>
      <c r="AG517" s="97"/>
      <c r="AH517" s="97"/>
      <c r="AI517" s="13"/>
      <c r="AJ517" s="13"/>
    </row>
    <row r="518" spans="1:36" ht="15.75" customHeight="1">
      <c r="A518" s="13"/>
      <c r="B518" s="234"/>
      <c r="C518" s="234"/>
      <c r="D518" s="234"/>
      <c r="E518" s="87"/>
      <c r="F518" s="225"/>
      <c r="G518" s="84"/>
      <c r="H518" s="225"/>
      <c r="I518" s="225"/>
      <c r="J518" s="225"/>
      <c r="K518" s="235" t="s">
        <v>1360</v>
      </c>
      <c r="L518" s="234"/>
      <c r="M518" s="236">
        <v>547615.06999999995</v>
      </c>
      <c r="N518" s="234"/>
      <c r="O518" s="234"/>
      <c r="P518" s="13"/>
      <c r="Q518" s="103"/>
      <c r="R518" s="103"/>
      <c r="S518" s="103"/>
      <c r="T518" s="103"/>
      <c r="U518" s="103"/>
      <c r="V518" s="103"/>
      <c r="W518" s="163"/>
      <c r="X518" s="103"/>
      <c r="Y518" s="141"/>
      <c r="Z518" s="171"/>
      <c r="AA518" s="215"/>
      <c r="AB518" s="103"/>
      <c r="AC518" s="103"/>
      <c r="AD518" s="179"/>
      <c r="AE518" s="97"/>
      <c r="AF518" s="97"/>
      <c r="AG518" s="97"/>
      <c r="AH518" s="97"/>
      <c r="AI518" s="13"/>
      <c r="AJ518" s="13"/>
    </row>
    <row r="519" spans="1:36" ht="15.75" customHeight="1">
      <c r="A519" s="13"/>
      <c r="B519" s="234"/>
      <c r="C519" s="234"/>
      <c r="D519" s="234"/>
      <c r="E519" s="87"/>
      <c r="F519" s="225"/>
      <c r="G519" s="84"/>
      <c r="H519" s="225"/>
      <c r="I519" s="225"/>
      <c r="J519" s="225"/>
      <c r="K519" s="235" t="s">
        <v>1361</v>
      </c>
      <c r="L519" s="234"/>
      <c r="M519" s="236">
        <v>3193591.24</v>
      </c>
      <c r="N519" s="234"/>
      <c r="O519" s="234"/>
      <c r="P519" s="13"/>
      <c r="Q519" s="103"/>
      <c r="R519" s="103"/>
      <c r="S519" s="103"/>
      <c r="T519" s="103"/>
      <c r="U519" s="103"/>
      <c r="V519" s="103"/>
      <c r="W519" s="163"/>
      <c r="X519" s="103"/>
      <c r="Y519" s="141"/>
      <c r="Z519" s="171"/>
      <c r="AA519" s="215"/>
      <c r="AB519" s="103"/>
      <c r="AC519" s="103"/>
      <c r="AD519" s="179"/>
      <c r="AE519" s="97"/>
      <c r="AF519" s="97"/>
      <c r="AG519" s="97"/>
      <c r="AH519" s="97"/>
      <c r="AI519" s="13"/>
      <c r="AJ519" s="13"/>
    </row>
    <row r="520" spans="1:36" ht="15.75" customHeight="1">
      <c r="A520" s="13"/>
      <c r="B520" s="226"/>
      <c r="C520" s="226"/>
      <c r="D520" s="226"/>
      <c r="E520" s="226"/>
      <c r="F520" s="226"/>
      <c r="H520" s="226"/>
      <c r="I520" s="226"/>
      <c r="J520" s="226"/>
      <c r="K520" s="226"/>
      <c r="L520" s="226"/>
      <c r="M520" s="226"/>
      <c r="N520" s="226"/>
      <c r="O520" s="226"/>
      <c r="P520" s="13"/>
      <c r="Q520" s="103"/>
      <c r="R520" s="103"/>
      <c r="S520" s="103"/>
      <c r="T520" s="103"/>
      <c r="U520" s="103"/>
      <c r="V520" s="103"/>
      <c r="W520" s="163"/>
      <c r="X520" s="103"/>
      <c r="Y520" s="141"/>
      <c r="Z520" s="171"/>
      <c r="AA520" s="215"/>
      <c r="AB520" s="103"/>
      <c r="AC520" s="103"/>
      <c r="AD520" s="179"/>
      <c r="AE520" s="97"/>
      <c r="AF520" s="97"/>
      <c r="AG520" s="97"/>
      <c r="AH520" s="97"/>
      <c r="AI520" s="13"/>
      <c r="AJ520" s="13"/>
    </row>
    <row r="521" spans="1:36" ht="15.75" customHeight="1">
      <c r="A521" s="13"/>
      <c r="B521" s="226"/>
      <c r="C521" s="226"/>
      <c r="D521" s="226"/>
      <c r="E521" s="226"/>
      <c r="F521" s="226"/>
      <c r="H521" s="226"/>
      <c r="I521" s="226"/>
      <c r="J521" s="226"/>
      <c r="K521" s="226"/>
      <c r="L521" s="226"/>
      <c r="M521" s="226"/>
      <c r="N521" s="226"/>
      <c r="O521" s="226"/>
      <c r="P521" s="13"/>
      <c r="Q521" s="103"/>
      <c r="R521" s="103"/>
      <c r="S521" s="103"/>
      <c r="T521" s="103"/>
      <c r="U521" s="103"/>
      <c r="V521" s="103"/>
      <c r="W521" s="163"/>
      <c r="X521" s="103"/>
      <c r="Y521" s="141"/>
      <c r="Z521" s="171"/>
      <c r="AA521" s="215"/>
      <c r="AB521" s="103"/>
      <c r="AC521" s="103"/>
      <c r="AD521" s="179"/>
      <c r="AE521" s="97"/>
      <c r="AF521" s="97"/>
      <c r="AG521" s="97"/>
      <c r="AH521" s="97"/>
      <c r="AI521" s="13"/>
      <c r="AJ521" s="13"/>
    </row>
    <row r="522" spans="1:36" ht="15.75" customHeight="1">
      <c r="A522" s="13"/>
      <c r="B522" s="226"/>
      <c r="C522" s="226"/>
      <c r="D522" s="226"/>
      <c r="E522" s="226"/>
      <c r="F522" s="226"/>
      <c r="H522" s="226"/>
      <c r="I522" s="226"/>
      <c r="J522" s="226"/>
      <c r="K522" s="226"/>
      <c r="L522" s="226"/>
      <c r="M522" s="226"/>
      <c r="N522" s="226"/>
      <c r="O522" s="226"/>
      <c r="P522" s="13"/>
      <c r="Q522" s="103"/>
      <c r="R522" s="103"/>
      <c r="S522" s="103"/>
      <c r="T522" s="103"/>
      <c r="U522" s="103"/>
      <c r="V522" s="103"/>
      <c r="W522" s="163"/>
      <c r="X522" s="103"/>
      <c r="Y522" s="141"/>
      <c r="Z522" s="171"/>
      <c r="AA522" s="215"/>
      <c r="AB522" s="103"/>
      <c r="AC522" s="103"/>
      <c r="AD522" s="179"/>
      <c r="AE522" s="97"/>
      <c r="AF522" s="97"/>
      <c r="AG522" s="97"/>
      <c r="AH522" s="97"/>
      <c r="AI522" s="13"/>
      <c r="AJ522" s="13"/>
    </row>
    <row r="523" spans="1:36" ht="15.75" customHeight="1">
      <c r="A523" s="13"/>
      <c r="B523" s="226"/>
      <c r="C523" s="226"/>
      <c r="D523" s="226"/>
      <c r="E523" s="226"/>
      <c r="F523" s="226"/>
      <c r="H523" s="226"/>
      <c r="I523" s="226"/>
      <c r="J523" s="226"/>
      <c r="K523" s="226"/>
      <c r="L523" s="226"/>
      <c r="M523" s="226"/>
      <c r="N523" s="226"/>
      <c r="O523" s="226"/>
      <c r="P523" s="13"/>
      <c r="Q523" s="103"/>
      <c r="R523" s="103"/>
      <c r="S523" s="103"/>
      <c r="T523" s="103"/>
      <c r="U523" s="103"/>
      <c r="V523" s="103"/>
      <c r="W523" s="163"/>
      <c r="X523" s="103"/>
      <c r="Y523" s="141"/>
      <c r="Z523" s="171"/>
      <c r="AA523" s="215"/>
      <c r="AB523" s="103"/>
      <c r="AC523" s="103"/>
      <c r="AD523" s="179"/>
      <c r="AE523" s="97"/>
      <c r="AF523" s="97"/>
      <c r="AG523" s="97"/>
      <c r="AH523" s="97"/>
      <c r="AI523" s="13"/>
      <c r="AJ523" s="13"/>
    </row>
    <row r="524" spans="1:36" ht="15.75" customHeight="1">
      <c r="A524" s="13"/>
      <c r="B524" s="226"/>
      <c r="C524" s="226"/>
      <c r="D524" s="226"/>
      <c r="E524" s="226"/>
      <c r="F524" s="226"/>
      <c r="H524" s="226"/>
      <c r="I524" s="226"/>
      <c r="J524" s="226"/>
      <c r="K524" s="226"/>
      <c r="L524" s="226"/>
      <c r="M524" s="226"/>
      <c r="N524" s="226"/>
      <c r="O524" s="226"/>
      <c r="P524" s="13"/>
      <c r="Q524" s="103"/>
      <c r="R524" s="103"/>
      <c r="S524" s="103"/>
      <c r="T524" s="103"/>
      <c r="U524" s="103"/>
      <c r="V524" s="103"/>
      <c r="W524" s="163"/>
      <c r="X524" s="103"/>
      <c r="Y524" s="141"/>
      <c r="Z524" s="171"/>
      <c r="AA524" s="215"/>
      <c r="AB524" s="103"/>
      <c r="AC524" s="103"/>
      <c r="AD524" s="179"/>
      <c r="AE524" s="97"/>
      <c r="AF524" s="97"/>
      <c r="AG524" s="97"/>
      <c r="AH524" s="97"/>
      <c r="AI524" s="13"/>
      <c r="AJ524" s="13"/>
    </row>
  </sheetData>
  <mergeCells count="20">
    <mergeCell ref="B2:O6"/>
    <mergeCell ref="B15:B16"/>
    <mergeCell ref="C15:C16"/>
    <mergeCell ref="D15:D16"/>
    <mergeCell ref="E15:E16"/>
    <mergeCell ref="F15:F16"/>
    <mergeCell ref="G15:G16"/>
    <mergeCell ref="H15:H16"/>
    <mergeCell ref="I15:K15"/>
    <mergeCell ref="L15:N15"/>
    <mergeCell ref="O15:O16"/>
    <mergeCell ref="B519:D519"/>
    <mergeCell ref="K519:L519"/>
    <mergeCell ref="M519:O519"/>
    <mergeCell ref="B517:D517"/>
    <mergeCell ref="K517:L517"/>
    <mergeCell ref="M517:O517"/>
    <mergeCell ref="B518:D518"/>
    <mergeCell ref="K518:L518"/>
    <mergeCell ref="M518:O518"/>
  </mergeCells>
  <phoneticPr fontId="8" type="noConversion"/>
  <pageMargins left="0.23622047244094499" right="0.23622047244094499" top="0.74803149606299202" bottom="0.74803149606299202" header="0.31496062992126" footer="0.31496062992126"/>
  <pageSetup paperSize="9" scale="2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view="pageBreakPreview" zoomScale="80" zoomScaleNormal="80" zoomScaleSheetLayoutView="80" workbookViewId="0">
      <selection activeCell="W6" sqref="W6"/>
    </sheetView>
  </sheetViews>
  <sheetFormatPr defaultColWidth="9.140625" defaultRowHeight="15"/>
  <cols>
    <col min="1" max="1" width="11.7109375" customWidth="1"/>
    <col min="2" max="3" width="10.7109375" customWidth="1"/>
    <col min="4" max="4" width="14.42578125" style="90" customWidth="1"/>
    <col min="5" max="5" width="8.5703125" bestFit="1" customWidth="1"/>
    <col min="6" max="19" width="11.5703125" customWidth="1"/>
    <col min="20" max="21" width="10.7109375" customWidth="1"/>
    <col min="22" max="22" width="15.140625" bestFit="1" customWidth="1"/>
  </cols>
  <sheetData>
    <row r="1" spans="1:22" ht="21.75" customHeight="1">
      <c r="A1" s="1" t="s">
        <v>1362</v>
      </c>
      <c r="B1" s="306" t="s">
        <v>1363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16"/>
      <c r="R1" s="316"/>
      <c r="S1" s="316"/>
      <c r="T1" s="316"/>
      <c r="U1" s="317"/>
    </row>
    <row r="2" spans="1:22" ht="18" customHeight="1">
      <c r="A2" s="229" t="s">
        <v>1364</v>
      </c>
      <c r="B2" s="308" t="s">
        <v>1365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18"/>
      <c r="R2" s="318"/>
      <c r="S2" s="318"/>
      <c r="T2" s="318"/>
      <c r="U2" s="319"/>
    </row>
    <row r="3" spans="1:22" ht="15" customHeight="1">
      <c r="A3" s="286" t="s">
        <v>1366</v>
      </c>
      <c r="B3" s="310" t="str">
        <f>'PLANILHA ORÇAMENTÁRIA'!B2:D2</f>
        <v>PLANILHA DE ORÇAMENTO SINTÉTICO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8"/>
      <c r="R3" s="318"/>
      <c r="S3" s="318"/>
      <c r="T3" s="318"/>
      <c r="U3" s="319"/>
    </row>
    <row r="4" spans="1:22" ht="17.25" customHeight="1">
      <c r="A4" s="286"/>
      <c r="B4" s="312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8"/>
      <c r="R4" s="318"/>
      <c r="S4" s="318"/>
      <c r="T4" s="318"/>
      <c r="U4" s="319"/>
    </row>
    <row r="5" spans="1:22" ht="21" customHeight="1">
      <c r="A5" s="229" t="s">
        <v>1367</v>
      </c>
      <c r="B5" s="294" t="s">
        <v>1368</v>
      </c>
      <c r="C5" s="295"/>
      <c r="D5" s="295"/>
      <c r="E5" s="296"/>
      <c r="F5" s="2" t="s">
        <v>1369</v>
      </c>
      <c r="G5" s="314">
        <v>45726</v>
      </c>
      <c r="H5" s="315"/>
      <c r="I5" s="315"/>
      <c r="J5" s="315"/>
      <c r="K5" s="315"/>
      <c r="L5" s="315"/>
      <c r="M5" s="315"/>
      <c r="N5" s="315"/>
      <c r="O5" s="315"/>
      <c r="P5" s="315"/>
      <c r="Q5" s="318"/>
      <c r="R5" s="318"/>
      <c r="S5" s="318"/>
      <c r="T5" s="318"/>
      <c r="U5" s="319"/>
    </row>
    <row r="6" spans="1:22" ht="18" customHeight="1">
      <c r="A6" s="290" t="s">
        <v>1363</v>
      </c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2"/>
      <c r="R6" s="292"/>
      <c r="S6" s="292"/>
      <c r="T6" s="292"/>
      <c r="U6" s="293"/>
    </row>
    <row r="7" spans="1:22">
      <c r="A7" s="230" t="s">
        <v>1370</v>
      </c>
      <c r="B7" s="291" t="s">
        <v>1371</v>
      </c>
      <c r="C7" s="291"/>
      <c r="D7" s="89" t="s">
        <v>1372</v>
      </c>
      <c r="E7" s="231" t="s">
        <v>1373</v>
      </c>
      <c r="F7" s="231" t="s">
        <v>1374</v>
      </c>
      <c r="G7" s="231" t="s">
        <v>1375</v>
      </c>
      <c r="H7" s="231" t="s">
        <v>1376</v>
      </c>
      <c r="I7" s="231" t="s">
        <v>1377</v>
      </c>
      <c r="J7" s="231" t="s">
        <v>1378</v>
      </c>
      <c r="K7" s="231" t="s">
        <v>1379</v>
      </c>
      <c r="L7" s="231" t="s">
        <v>1380</v>
      </c>
      <c r="M7" s="231" t="s">
        <v>1381</v>
      </c>
      <c r="N7" s="231" t="s">
        <v>1382</v>
      </c>
      <c r="O7" s="231" t="s">
        <v>1383</v>
      </c>
      <c r="P7" s="231" t="s">
        <v>1384</v>
      </c>
      <c r="Q7" s="231" t="s">
        <v>1385</v>
      </c>
      <c r="R7" s="231" t="s">
        <v>1386</v>
      </c>
      <c r="S7" s="231" t="s">
        <v>1387</v>
      </c>
      <c r="T7" s="291" t="s">
        <v>1388</v>
      </c>
      <c r="U7" s="330"/>
    </row>
    <row r="8" spans="1:22">
      <c r="A8" s="261">
        <v>1</v>
      </c>
      <c r="B8" s="297" t="str">
        <f>'PLANILHA ORÇAMENTÁRIA'!E18</f>
        <v>SERVIÇOS PRELIMINARES E INDIRETOS</v>
      </c>
      <c r="C8" s="297"/>
      <c r="D8" s="289">
        <f>'PLANILHA ORÇAMENTÁRIA'!N18</f>
        <v>297611.37</v>
      </c>
      <c r="E8" s="268">
        <f>(D8/$D$50)*100</f>
        <v>9.3190188610362039</v>
      </c>
      <c r="F8" s="233">
        <v>0.40139999999999998</v>
      </c>
      <c r="G8" s="233">
        <v>9.5200000000000007E-2</v>
      </c>
      <c r="H8" s="233">
        <v>4.1200000000000001E-2</v>
      </c>
      <c r="I8" s="233">
        <v>4.1200000000000001E-2</v>
      </c>
      <c r="J8" s="233">
        <v>4.1200000000000001E-2</v>
      </c>
      <c r="K8" s="233">
        <v>4.1200000000000001E-2</v>
      </c>
      <c r="L8" s="233">
        <v>4.1200000000000001E-2</v>
      </c>
      <c r="M8" s="233">
        <v>4.1200000000000001E-2</v>
      </c>
      <c r="N8" s="233">
        <v>4.1200000000000001E-2</v>
      </c>
      <c r="O8" s="233">
        <v>4.1200000000000001E-2</v>
      </c>
      <c r="P8" s="233">
        <v>4.1200000000000001E-2</v>
      </c>
      <c r="Q8" s="233">
        <v>4.1200000000000001E-2</v>
      </c>
      <c r="R8" s="233">
        <v>4.1200000000000001E-2</v>
      </c>
      <c r="S8" s="233">
        <v>5.0200000000000002E-2</v>
      </c>
      <c r="T8" s="326">
        <f t="shared" ref="T8:T49" si="0">SUM(F8:S8)</f>
        <v>1</v>
      </c>
      <c r="U8" s="327"/>
    </row>
    <row r="9" spans="1:22">
      <c r="A9" s="261"/>
      <c r="B9" s="297"/>
      <c r="C9" s="297"/>
      <c r="D9" s="289"/>
      <c r="E9" s="268"/>
      <c r="F9" s="232">
        <f>F8*$D8</f>
        <v>119461.20391799998</v>
      </c>
      <c r="G9" s="232">
        <f t="shared" ref="G9:H9" si="1">G8*$D8</f>
        <v>28332.602424000001</v>
      </c>
      <c r="H9" s="232">
        <f t="shared" si="1"/>
        <v>12261.588443999999</v>
      </c>
      <c r="I9" s="232">
        <f t="shared" ref="I9" si="2">I8*$D8</f>
        <v>12261.588443999999</v>
      </c>
      <c r="J9" s="232">
        <f t="shared" ref="J9" si="3">J8*$D8</f>
        <v>12261.588443999999</v>
      </c>
      <c r="K9" s="232">
        <f t="shared" ref="K9" si="4">K8*$D8</f>
        <v>12261.588443999999</v>
      </c>
      <c r="L9" s="232">
        <f t="shared" ref="L9" si="5">L8*$D8</f>
        <v>12261.588443999999</v>
      </c>
      <c r="M9" s="232">
        <f t="shared" ref="M9" si="6">M8*$D8</f>
        <v>12261.588443999999</v>
      </c>
      <c r="N9" s="232">
        <f t="shared" ref="N9" si="7">N8*$D8</f>
        <v>12261.588443999999</v>
      </c>
      <c r="O9" s="232">
        <f t="shared" ref="O9" si="8">O8*$D8</f>
        <v>12261.588443999999</v>
      </c>
      <c r="P9" s="232">
        <f t="shared" ref="P9" si="9">P8*$D8</f>
        <v>12261.588443999999</v>
      </c>
      <c r="Q9" s="232">
        <f t="shared" ref="Q9" si="10">Q8*$D8</f>
        <v>12261.588443999999</v>
      </c>
      <c r="R9" s="232">
        <f t="shared" ref="R9" si="11">R8*$D8</f>
        <v>12261.588443999999</v>
      </c>
      <c r="S9" s="232">
        <f t="shared" ref="S9" si="12">S8*$D8</f>
        <v>14940.090774</v>
      </c>
      <c r="T9" s="324">
        <f t="shared" si="0"/>
        <v>297611.36999999994</v>
      </c>
      <c r="U9" s="325"/>
      <c r="V9" s="224"/>
    </row>
    <row r="10" spans="1:22">
      <c r="A10" s="261">
        <v>2</v>
      </c>
      <c r="B10" s="297" t="str">
        <f>'PLANILHA ORÇAMENTÁRIA'!E36</f>
        <v>FUNDAÇÃO</v>
      </c>
      <c r="C10" s="297"/>
      <c r="D10" s="289">
        <f>'PLANILHA ORÇAMENTÁRIA'!N36</f>
        <v>313954.93</v>
      </c>
      <c r="E10" s="268">
        <f t="shared" ref="E10" si="13">(D10/$D$50)*100</f>
        <v>9.8307800343290026</v>
      </c>
      <c r="F10" s="233">
        <v>0.21679999999999999</v>
      </c>
      <c r="G10" s="233">
        <v>0.43509999999999999</v>
      </c>
      <c r="H10" s="233">
        <v>0.34810000000000002</v>
      </c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326">
        <f t="shared" si="0"/>
        <v>1</v>
      </c>
      <c r="U10" s="327"/>
      <c r="V10" s="224"/>
    </row>
    <row r="11" spans="1:22">
      <c r="A11" s="261"/>
      <c r="B11" s="297"/>
      <c r="C11" s="297"/>
      <c r="D11" s="289"/>
      <c r="E11" s="268"/>
      <c r="F11" s="232">
        <f>F10*$D10</f>
        <v>68065.428824000002</v>
      </c>
      <c r="G11" s="232">
        <f t="shared" ref="G11:S11" si="14">G10*$D10</f>
        <v>136601.79004299999</v>
      </c>
      <c r="H11" s="232">
        <f t="shared" si="14"/>
        <v>109287.711133</v>
      </c>
      <c r="I11" s="232">
        <f t="shared" si="14"/>
        <v>0</v>
      </c>
      <c r="J11" s="232">
        <f t="shared" si="14"/>
        <v>0</v>
      </c>
      <c r="K11" s="232">
        <f t="shared" si="14"/>
        <v>0</v>
      </c>
      <c r="L11" s="232">
        <f t="shared" si="14"/>
        <v>0</v>
      </c>
      <c r="M11" s="232">
        <f t="shared" si="14"/>
        <v>0</v>
      </c>
      <c r="N11" s="232">
        <f t="shared" si="14"/>
        <v>0</v>
      </c>
      <c r="O11" s="232">
        <f t="shared" si="14"/>
        <v>0</v>
      </c>
      <c r="P11" s="232">
        <f t="shared" si="14"/>
        <v>0</v>
      </c>
      <c r="Q11" s="232">
        <f t="shared" si="14"/>
        <v>0</v>
      </c>
      <c r="R11" s="232">
        <f t="shared" si="14"/>
        <v>0</v>
      </c>
      <c r="S11" s="232">
        <f t="shared" si="14"/>
        <v>0</v>
      </c>
      <c r="T11" s="324">
        <f t="shared" si="0"/>
        <v>313954.93</v>
      </c>
      <c r="U11" s="325"/>
      <c r="V11" s="224"/>
    </row>
    <row r="12" spans="1:22">
      <c r="A12" s="261">
        <v>3</v>
      </c>
      <c r="B12" s="297" t="str">
        <f>'PLANILHA ORÇAMENTÁRIA'!E53</f>
        <v>ESTRUTURA</v>
      </c>
      <c r="C12" s="297"/>
      <c r="D12" s="289">
        <f>'PLANILHA ORÇAMENTÁRIA'!N53</f>
        <v>412834</v>
      </c>
      <c r="E12" s="268">
        <f t="shared" ref="E12" si="15">(D12/$D$50)*100</f>
        <v>12.926951791112753</v>
      </c>
      <c r="F12" s="233"/>
      <c r="G12" s="233">
        <v>5.3E-3</v>
      </c>
      <c r="H12" s="233">
        <v>0.1782</v>
      </c>
      <c r="I12" s="233">
        <v>0.3281</v>
      </c>
      <c r="J12" s="233">
        <v>0.4572</v>
      </c>
      <c r="K12" s="233">
        <v>3.1199999999999999E-2</v>
      </c>
      <c r="L12" s="233"/>
      <c r="M12" s="233"/>
      <c r="N12" s="233"/>
      <c r="O12" s="233"/>
      <c r="P12" s="233"/>
      <c r="Q12" s="233"/>
      <c r="R12" s="233"/>
      <c r="S12" s="233"/>
      <c r="T12" s="326">
        <f t="shared" si="0"/>
        <v>1</v>
      </c>
      <c r="U12" s="327"/>
      <c r="V12" s="224"/>
    </row>
    <row r="13" spans="1:22">
      <c r="A13" s="261"/>
      <c r="B13" s="297"/>
      <c r="C13" s="297"/>
      <c r="D13" s="289"/>
      <c r="E13" s="268"/>
      <c r="F13" s="232">
        <f>F12*$D12</f>
        <v>0</v>
      </c>
      <c r="G13" s="232">
        <f t="shared" ref="G13" si="16">G12*$D12</f>
        <v>2188.0201999999999</v>
      </c>
      <c r="H13" s="232">
        <f t="shared" ref="H13" si="17">H12*$D12</f>
        <v>73567.018800000005</v>
      </c>
      <c r="I13" s="232">
        <f t="shared" ref="I13" si="18">I12*$D12</f>
        <v>135450.83540000001</v>
      </c>
      <c r="J13" s="232">
        <f t="shared" ref="J13" si="19">J12*$D12</f>
        <v>188747.70480000001</v>
      </c>
      <c r="K13" s="232">
        <f t="shared" ref="K13" si="20">K12*$D12</f>
        <v>12880.4208</v>
      </c>
      <c r="L13" s="232">
        <f t="shared" ref="L13" si="21">L12*$D12</f>
        <v>0</v>
      </c>
      <c r="M13" s="232">
        <f t="shared" ref="M13" si="22">M12*$D12</f>
        <v>0</v>
      </c>
      <c r="N13" s="232">
        <f t="shared" ref="N13" si="23">N12*$D12</f>
        <v>0</v>
      </c>
      <c r="O13" s="232">
        <f t="shared" ref="O13" si="24">O12*$D12</f>
        <v>0</v>
      </c>
      <c r="P13" s="232">
        <f t="shared" ref="P13" si="25">P12*$D12</f>
        <v>0</v>
      </c>
      <c r="Q13" s="232">
        <f t="shared" ref="Q13" si="26">Q12*$D12</f>
        <v>0</v>
      </c>
      <c r="R13" s="232">
        <f t="shared" ref="R13" si="27">R12*$D12</f>
        <v>0</v>
      </c>
      <c r="S13" s="232">
        <f t="shared" ref="S13" si="28">S12*$D12</f>
        <v>0</v>
      </c>
      <c r="T13" s="328">
        <f t="shared" si="0"/>
        <v>412834.00000000006</v>
      </c>
      <c r="U13" s="329"/>
      <c r="V13" s="224"/>
    </row>
    <row r="14" spans="1:22">
      <c r="A14" s="261">
        <v>4</v>
      </c>
      <c r="B14" s="297" t="str">
        <f>'PLANILHA ORÇAMENTÁRIA'!E87</f>
        <v>ALVENARIA, VEDAÇÕES E DIVISÓRIAS</v>
      </c>
      <c r="C14" s="297"/>
      <c r="D14" s="289">
        <f>'PLANILHA ORÇAMENTÁRIA'!N87</f>
        <v>300763.76</v>
      </c>
      <c r="E14" s="268">
        <f t="shared" ref="E14" si="29">(D14/$D$50)*100</f>
        <v>9.4177287385094406</v>
      </c>
      <c r="F14" s="233"/>
      <c r="G14" s="233"/>
      <c r="H14" s="233"/>
      <c r="I14" s="233"/>
      <c r="J14" s="233">
        <v>0.10290000000000001</v>
      </c>
      <c r="K14" s="233">
        <v>0.46060000000000001</v>
      </c>
      <c r="L14" s="233">
        <v>0.38519999999999999</v>
      </c>
      <c r="M14" s="233"/>
      <c r="N14" s="233"/>
      <c r="O14" s="233"/>
      <c r="P14" s="233"/>
      <c r="Q14" s="233"/>
      <c r="R14" s="233">
        <v>5.1299999999999998E-2</v>
      </c>
      <c r="S14" s="233"/>
      <c r="T14" s="326">
        <f t="shared" si="0"/>
        <v>1</v>
      </c>
      <c r="U14" s="327"/>
      <c r="V14" s="224"/>
    </row>
    <row r="15" spans="1:22">
      <c r="A15" s="261"/>
      <c r="B15" s="297"/>
      <c r="C15" s="297"/>
      <c r="D15" s="289"/>
      <c r="E15" s="268"/>
      <c r="F15" s="232">
        <f>F14*$D14</f>
        <v>0</v>
      </c>
      <c r="G15" s="232">
        <f t="shared" ref="G15" si="30">G14*$D14</f>
        <v>0</v>
      </c>
      <c r="H15" s="232">
        <f t="shared" ref="H15" si="31">H14*$D14</f>
        <v>0</v>
      </c>
      <c r="I15" s="232">
        <f t="shared" ref="I15" si="32">I14*$D14</f>
        <v>0</v>
      </c>
      <c r="J15" s="232">
        <f t="shared" ref="J15" si="33">J14*$D14</f>
        <v>30948.590904000004</v>
      </c>
      <c r="K15" s="232">
        <f t="shared" ref="K15" si="34">K14*$D14</f>
        <v>138531.78785600001</v>
      </c>
      <c r="L15" s="232">
        <f t="shared" ref="L15" si="35">L14*$D14</f>
        <v>115854.200352</v>
      </c>
      <c r="M15" s="232">
        <f t="shared" ref="M15" si="36">M14*$D14</f>
        <v>0</v>
      </c>
      <c r="N15" s="232">
        <f t="shared" ref="N15" si="37">N14*$D14</f>
        <v>0</v>
      </c>
      <c r="O15" s="232">
        <f t="shared" ref="O15" si="38">O14*$D14</f>
        <v>0</v>
      </c>
      <c r="P15" s="232">
        <f t="shared" ref="P15" si="39">P14*$D14</f>
        <v>0</v>
      </c>
      <c r="Q15" s="232">
        <f t="shared" ref="Q15" si="40">Q14*$D14</f>
        <v>0</v>
      </c>
      <c r="R15" s="232">
        <f t="shared" ref="R15" si="41">R14*$D14</f>
        <v>15429.180888000001</v>
      </c>
      <c r="S15" s="232">
        <f t="shared" ref="S15" si="42">S14*$D14</f>
        <v>0</v>
      </c>
      <c r="T15" s="324">
        <f t="shared" si="0"/>
        <v>300763.76</v>
      </c>
      <c r="U15" s="325"/>
      <c r="V15" s="224"/>
    </row>
    <row r="16" spans="1:22" s="223" customFormat="1">
      <c r="A16" s="261">
        <v>5</v>
      </c>
      <c r="B16" s="298" t="str">
        <f>'PLANILHA ORÇAMENTÁRIA'!E104</f>
        <v>COBERTURA</v>
      </c>
      <c r="C16" s="299"/>
      <c r="D16" s="266">
        <f>'PLANILHA ORÇAMENTÁRIA'!N104</f>
        <v>135395.79999999999</v>
      </c>
      <c r="E16" s="268">
        <f t="shared" ref="E16" si="43">(D16/$D$50)*100</f>
        <v>4.2396095750813743</v>
      </c>
      <c r="F16" s="222"/>
      <c r="G16" s="222"/>
      <c r="H16" s="222"/>
      <c r="I16" s="222"/>
      <c r="J16" s="222"/>
      <c r="K16" s="222">
        <v>0.2</v>
      </c>
      <c r="L16" s="222">
        <v>0.36859999999999998</v>
      </c>
      <c r="M16" s="222">
        <v>0.43140000000000001</v>
      </c>
      <c r="N16" s="222"/>
      <c r="O16" s="222"/>
      <c r="P16" s="222"/>
      <c r="Q16" s="222"/>
      <c r="R16" s="222"/>
      <c r="S16" s="222"/>
      <c r="T16" s="320">
        <f t="shared" si="0"/>
        <v>1</v>
      </c>
      <c r="U16" s="321"/>
      <c r="V16" s="224"/>
    </row>
    <row r="17" spans="1:25">
      <c r="A17" s="261"/>
      <c r="B17" s="300"/>
      <c r="C17" s="301"/>
      <c r="D17" s="267"/>
      <c r="E17" s="268"/>
      <c r="F17" s="232">
        <f>F16*$D16</f>
        <v>0</v>
      </c>
      <c r="G17" s="232">
        <f t="shared" ref="G17" si="44">G16*$D16</f>
        <v>0</v>
      </c>
      <c r="H17" s="232">
        <f t="shared" ref="H17" si="45">H16*$D16</f>
        <v>0</v>
      </c>
      <c r="I17" s="232">
        <f t="shared" ref="I17" si="46">I16*$D16</f>
        <v>0</v>
      </c>
      <c r="J17" s="232">
        <f t="shared" ref="J17" si="47">J16*$D16</f>
        <v>0</v>
      </c>
      <c r="K17" s="232">
        <f t="shared" ref="K17" si="48">K16*$D16</f>
        <v>27079.16</v>
      </c>
      <c r="L17" s="232">
        <f t="shared" ref="L17" si="49">L16*$D16</f>
        <v>49906.891879999996</v>
      </c>
      <c r="M17" s="232">
        <f t="shared" ref="M17" si="50">M16*$D16</f>
        <v>58409.748119999997</v>
      </c>
      <c r="N17" s="232">
        <f t="shared" ref="N17" si="51">N16*$D16</f>
        <v>0</v>
      </c>
      <c r="O17" s="232">
        <f t="shared" ref="O17" si="52">O16*$D16</f>
        <v>0</v>
      </c>
      <c r="P17" s="232">
        <f t="shared" ref="P17" si="53">P16*$D16</f>
        <v>0</v>
      </c>
      <c r="Q17" s="232">
        <f t="shared" ref="Q17" si="54">Q16*$D16</f>
        <v>0</v>
      </c>
      <c r="R17" s="232">
        <f t="shared" ref="R17" si="55">R16*$D16</f>
        <v>0</v>
      </c>
      <c r="S17" s="232">
        <f t="shared" ref="S17" si="56">S16*$D16</f>
        <v>0</v>
      </c>
      <c r="T17" s="322">
        <f t="shared" si="0"/>
        <v>135395.79999999999</v>
      </c>
      <c r="U17" s="323"/>
      <c r="V17" s="224"/>
      <c r="Y17" t="s">
        <v>1389</v>
      </c>
    </row>
    <row r="18" spans="1:25">
      <c r="A18" s="261">
        <v>6</v>
      </c>
      <c r="B18" s="262" t="str">
        <f>'PLANILHA ORÇAMENTÁRIA'!E116</f>
        <v>IMPERMEABILIZAÇÃO</v>
      </c>
      <c r="C18" s="263"/>
      <c r="D18" s="266">
        <f>'PLANILHA ORÇAMENTÁRIA'!N116</f>
        <v>35528.75</v>
      </c>
      <c r="E18" s="268">
        <f t="shared" ref="E18" si="57">(D18/$D$50)*100</f>
        <v>1.1125014859447073</v>
      </c>
      <c r="F18" s="233"/>
      <c r="G18" s="233"/>
      <c r="H18" s="233"/>
      <c r="I18" s="233"/>
      <c r="J18" s="233"/>
      <c r="K18" s="233"/>
      <c r="L18" s="233"/>
      <c r="M18" s="233">
        <v>1</v>
      </c>
      <c r="N18" s="233"/>
      <c r="O18" s="233"/>
      <c r="P18" s="233"/>
      <c r="Q18" s="233"/>
      <c r="R18" s="233"/>
      <c r="S18" s="233"/>
      <c r="T18" s="269">
        <f t="shared" si="0"/>
        <v>1</v>
      </c>
      <c r="U18" s="270"/>
      <c r="V18" s="224"/>
    </row>
    <row r="19" spans="1:25">
      <c r="A19" s="261"/>
      <c r="B19" s="264"/>
      <c r="C19" s="265"/>
      <c r="D19" s="267"/>
      <c r="E19" s="268"/>
      <c r="F19" s="232">
        <f>F18*$D18</f>
        <v>0</v>
      </c>
      <c r="G19" s="232">
        <f t="shared" ref="G19" si="58">G18*$D18</f>
        <v>0</v>
      </c>
      <c r="H19" s="232">
        <f t="shared" ref="H19" si="59">H18*$D18</f>
        <v>0</v>
      </c>
      <c r="I19" s="232">
        <f t="shared" ref="I19" si="60">I18*$D18</f>
        <v>0</v>
      </c>
      <c r="J19" s="232">
        <f t="shared" ref="J19" si="61">J18*$D18</f>
        <v>0</v>
      </c>
      <c r="K19" s="232">
        <f t="shared" ref="K19" si="62">K18*$D18</f>
        <v>0</v>
      </c>
      <c r="L19" s="232">
        <f t="shared" ref="L19" si="63">L18*$D18</f>
        <v>0</v>
      </c>
      <c r="M19" s="232">
        <f t="shared" ref="M19" si="64">M18*$D18</f>
        <v>35528.75</v>
      </c>
      <c r="N19" s="232">
        <f t="shared" ref="N19" si="65">N18*$D18</f>
        <v>0</v>
      </c>
      <c r="O19" s="232">
        <f t="shared" ref="O19" si="66">O18*$D18</f>
        <v>0</v>
      </c>
      <c r="P19" s="232">
        <f t="shared" ref="P19" si="67">P18*$D18</f>
        <v>0</v>
      </c>
      <c r="Q19" s="232">
        <f t="shared" ref="Q19" si="68">Q18*$D18</f>
        <v>0</v>
      </c>
      <c r="R19" s="232">
        <f t="shared" ref="R19" si="69">R18*$D18</f>
        <v>0</v>
      </c>
      <c r="S19" s="232">
        <f t="shared" ref="S19" si="70">S18*$D18</f>
        <v>0</v>
      </c>
      <c r="T19" s="271">
        <f t="shared" si="0"/>
        <v>35528.75</v>
      </c>
      <c r="U19" s="270"/>
      <c r="V19" s="224"/>
    </row>
    <row r="20" spans="1:25">
      <c r="A20" s="261">
        <v>7</v>
      </c>
      <c r="B20" s="262" t="str">
        <f>'PLANILHA ORÇAMENTÁRIA'!E120</f>
        <v>ESQUADRIAS</v>
      </c>
      <c r="C20" s="263"/>
      <c r="D20" s="266">
        <f>'PLANILHA ORÇAMENTÁRIA'!N120</f>
        <v>279588.23</v>
      </c>
      <c r="E20" s="268">
        <f t="shared" ref="E20" si="71">(D20/$D$50)*100</f>
        <v>8.7546654843654945</v>
      </c>
      <c r="F20" s="233"/>
      <c r="G20" s="233"/>
      <c r="H20" s="233"/>
      <c r="I20" s="233"/>
      <c r="J20" s="233"/>
      <c r="K20" s="233"/>
      <c r="L20" s="233"/>
      <c r="M20" s="233"/>
      <c r="N20" s="233"/>
      <c r="O20" s="233">
        <v>0.31109999999999999</v>
      </c>
      <c r="P20" s="233">
        <v>0.68889999999999996</v>
      </c>
      <c r="Q20" s="233"/>
      <c r="R20" s="233"/>
      <c r="S20" s="233"/>
      <c r="T20" s="269">
        <f t="shared" si="0"/>
        <v>1</v>
      </c>
      <c r="U20" s="270"/>
      <c r="V20" s="224"/>
    </row>
    <row r="21" spans="1:25">
      <c r="A21" s="261"/>
      <c r="B21" s="264"/>
      <c r="C21" s="265"/>
      <c r="D21" s="267"/>
      <c r="E21" s="268"/>
      <c r="F21" s="232">
        <f>F20*$D20</f>
        <v>0</v>
      </c>
      <c r="G21" s="232">
        <f t="shared" ref="G21" si="72">G20*$D20</f>
        <v>0</v>
      </c>
      <c r="H21" s="232">
        <f t="shared" ref="H21" si="73">H20*$D20</f>
        <v>0</v>
      </c>
      <c r="I21" s="232">
        <f t="shared" ref="I21" si="74">I20*$D20</f>
        <v>0</v>
      </c>
      <c r="J21" s="232">
        <f t="shared" ref="J21" si="75">J20*$D20</f>
        <v>0</v>
      </c>
      <c r="K21" s="232">
        <f t="shared" ref="K21" si="76">K20*$D20</f>
        <v>0</v>
      </c>
      <c r="L21" s="232">
        <f t="shared" ref="L21" si="77">L20*$D20</f>
        <v>0</v>
      </c>
      <c r="M21" s="232">
        <f t="shared" ref="M21" si="78">M20*$D20</f>
        <v>0</v>
      </c>
      <c r="N21" s="232">
        <f t="shared" ref="N21" si="79">N20*$D20</f>
        <v>0</v>
      </c>
      <c r="O21" s="232">
        <f t="shared" ref="O21" si="80">O20*$D20</f>
        <v>86979.898352999997</v>
      </c>
      <c r="P21" s="232">
        <f t="shared" ref="P21" si="81">P20*$D20</f>
        <v>192608.33164699998</v>
      </c>
      <c r="Q21" s="232">
        <f t="shared" ref="Q21" si="82">Q20*$D20</f>
        <v>0</v>
      </c>
      <c r="R21" s="232">
        <f t="shared" ref="R21" si="83">R20*$D20</f>
        <v>0</v>
      </c>
      <c r="S21" s="232">
        <f t="shared" ref="S21" si="84">S20*$D20</f>
        <v>0</v>
      </c>
      <c r="T21" s="271">
        <f t="shared" si="0"/>
        <v>279588.23</v>
      </c>
      <c r="U21" s="270"/>
      <c r="V21" s="224"/>
    </row>
    <row r="22" spans="1:25">
      <c r="A22" s="261">
        <v>8</v>
      </c>
      <c r="B22" s="262" t="str">
        <f>'PLANILHA ORÇAMENTÁRIA'!E153</f>
        <v>REVESTIMENTO DE PAREDE</v>
      </c>
      <c r="C22" s="263"/>
      <c r="D22" s="266">
        <f>'PLANILHA ORÇAMENTÁRIA'!N153</f>
        <v>113045.32</v>
      </c>
      <c r="E22" s="268">
        <f t="shared" ref="E22" si="85">(D22/$D$50)*100</f>
        <v>3.5397554509825122</v>
      </c>
      <c r="F22" s="233"/>
      <c r="G22" s="233"/>
      <c r="H22" s="233"/>
      <c r="I22" s="233"/>
      <c r="J22" s="233"/>
      <c r="K22" s="233"/>
      <c r="L22" s="233">
        <v>0.1103</v>
      </c>
      <c r="M22" s="233">
        <v>0.46150000000000002</v>
      </c>
      <c r="N22" s="233">
        <v>0.42820000000000003</v>
      </c>
      <c r="O22" s="233"/>
      <c r="P22" s="233"/>
      <c r="Q22" s="233"/>
      <c r="R22" s="233"/>
      <c r="S22" s="233"/>
      <c r="T22" s="269">
        <f t="shared" si="0"/>
        <v>1</v>
      </c>
      <c r="U22" s="270"/>
      <c r="V22" s="224"/>
    </row>
    <row r="23" spans="1:25">
      <c r="A23" s="261"/>
      <c r="B23" s="264"/>
      <c r="C23" s="265"/>
      <c r="D23" s="267"/>
      <c r="E23" s="268"/>
      <c r="F23" s="232">
        <f>F22*$D22</f>
        <v>0</v>
      </c>
      <c r="G23" s="232">
        <f t="shared" ref="G23" si="86">G22*$D22</f>
        <v>0</v>
      </c>
      <c r="H23" s="232">
        <f t="shared" ref="H23" si="87">H22*$D22</f>
        <v>0</v>
      </c>
      <c r="I23" s="232">
        <f t="shared" ref="I23" si="88">I22*$D22</f>
        <v>0</v>
      </c>
      <c r="J23" s="232">
        <f t="shared" ref="J23" si="89">J22*$D22</f>
        <v>0</v>
      </c>
      <c r="K23" s="232">
        <f t="shared" ref="K23" si="90">K22*$D22</f>
        <v>0</v>
      </c>
      <c r="L23" s="232">
        <f t="shared" ref="L23" si="91">L22*$D22</f>
        <v>12468.898795999999</v>
      </c>
      <c r="M23" s="232">
        <f t="shared" ref="M23" si="92">M22*$D22</f>
        <v>52170.415180000004</v>
      </c>
      <c r="N23" s="232">
        <f t="shared" ref="N23" si="93">N22*$D22</f>
        <v>48406.006024000009</v>
      </c>
      <c r="O23" s="232">
        <f t="shared" ref="O23" si="94">O22*$D22</f>
        <v>0</v>
      </c>
      <c r="P23" s="232">
        <f t="shared" ref="P23" si="95">P22*$D22</f>
        <v>0</v>
      </c>
      <c r="Q23" s="232">
        <f t="shared" ref="Q23" si="96">Q22*$D22</f>
        <v>0</v>
      </c>
      <c r="R23" s="232">
        <f t="shared" ref="R23" si="97">R22*$D22</f>
        <v>0</v>
      </c>
      <c r="S23" s="232">
        <f t="shared" ref="S23" si="98">S22*$D22</f>
        <v>0</v>
      </c>
      <c r="T23" s="271">
        <f t="shared" si="0"/>
        <v>113045.32</v>
      </c>
      <c r="U23" s="270"/>
      <c r="V23" s="224"/>
    </row>
    <row r="24" spans="1:25">
      <c r="A24" s="261">
        <v>9</v>
      </c>
      <c r="B24" s="262" t="str">
        <f>'PLANILHA ORÇAMENTÁRIA'!E160</f>
        <v>REVESTIMENTO DE PISO INTERNO</v>
      </c>
      <c r="C24" s="263"/>
      <c r="D24" s="266">
        <f>'PLANILHA ORÇAMENTÁRIA'!N160</f>
        <v>154077.25</v>
      </c>
      <c r="E24" s="268">
        <f t="shared" ref="E24" si="99">(D24/$D$50)*100</f>
        <v>4.8245764226232035</v>
      </c>
      <c r="F24" s="233"/>
      <c r="G24" s="233"/>
      <c r="H24" s="233"/>
      <c r="I24" s="233"/>
      <c r="J24" s="233"/>
      <c r="K24" s="233"/>
      <c r="L24" s="233"/>
      <c r="M24" s="233">
        <v>0.18529999999999999</v>
      </c>
      <c r="N24" s="233">
        <v>0.39989999999999998</v>
      </c>
      <c r="O24" s="233">
        <v>0.4148</v>
      </c>
      <c r="P24" s="233"/>
      <c r="Q24" s="233"/>
      <c r="R24" s="233"/>
      <c r="S24" s="233"/>
      <c r="T24" s="269">
        <f t="shared" si="0"/>
        <v>1</v>
      </c>
      <c r="U24" s="270"/>
      <c r="V24" s="224"/>
    </row>
    <row r="25" spans="1:25">
      <c r="A25" s="261"/>
      <c r="B25" s="264"/>
      <c r="C25" s="265"/>
      <c r="D25" s="267"/>
      <c r="E25" s="268"/>
      <c r="F25" s="232">
        <f>F24*$D24</f>
        <v>0</v>
      </c>
      <c r="G25" s="232">
        <f t="shared" ref="G25" si="100">G24*$D24</f>
        <v>0</v>
      </c>
      <c r="H25" s="232">
        <f t="shared" ref="H25" si="101">H24*$D24</f>
        <v>0</v>
      </c>
      <c r="I25" s="232">
        <f t="shared" ref="I25" si="102">I24*$D24</f>
        <v>0</v>
      </c>
      <c r="J25" s="232">
        <f t="shared" ref="J25" si="103">J24*$D24</f>
        <v>0</v>
      </c>
      <c r="K25" s="232">
        <f t="shared" ref="K25" si="104">K24*$D24</f>
        <v>0</v>
      </c>
      <c r="L25" s="232">
        <f t="shared" ref="L25" si="105">L24*$D24</f>
        <v>0</v>
      </c>
      <c r="M25" s="232">
        <f t="shared" ref="M25" si="106">M24*$D24</f>
        <v>28550.514424999998</v>
      </c>
      <c r="N25" s="232">
        <f t="shared" ref="N25" si="107">N24*$D24</f>
        <v>61615.492274999997</v>
      </c>
      <c r="O25" s="232">
        <f t="shared" ref="O25" si="108">O24*$D24</f>
        <v>63911.243300000002</v>
      </c>
      <c r="P25" s="232">
        <f t="shared" ref="P25" si="109">P24*$D24</f>
        <v>0</v>
      </c>
      <c r="Q25" s="232">
        <f t="shared" ref="Q25" si="110">Q24*$D24</f>
        <v>0</v>
      </c>
      <c r="R25" s="232">
        <f t="shared" ref="R25" si="111">R24*$D24</f>
        <v>0</v>
      </c>
      <c r="S25" s="232">
        <f t="shared" ref="S25" si="112">S24*$D24</f>
        <v>0</v>
      </c>
      <c r="T25" s="271">
        <f t="shared" si="0"/>
        <v>154077.25</v>
      </c>
      <c r="U25" s="270"/>
      <c r="V25" s="224"/>
    </row>
    <row r="26" spans="1:25">
      <c r="A26" s="261">
        <v>10</v>
      </c>
      <c r="B26" s="262" t="str">
        <f>'PLANILHA ORÇAMENTÁRIA'!E169</f>
        <v>REVESTIMENTO DE PISO EXTERNO</v>
      </c>
      <c r="C26" s="263"/>
      <c r="D26" s="266">
        <f>'PLANILHA ORÇAMENTÁRIA'!N169</f>
        <v>45098.080000000002</v>
      </c>
      <c r="E26" s="268">
        <f t="shared" ref="E26" si="113">(D26/$D$50)*100</f>
        <v>1.4121431520459709</v>
      </c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>
        <v>1</v>
      </c>
      <c r="Q26" s="233"/>
      <c r="R26" s="233"/>
      <c r="S26" s="233"/>
      <c r="T26" s="269">
        <f t="shared" si="0"/>
        <v>1</v>
      </c>
      <c r="U26" s="270"/>
      <c r="V26" s="224"/>
    </row>
    <row r="27" spans="1:25">
      <c r="A27" s="261"/>
      <c r="B27" s="264"/>
      <c r="C27" s="265"/>
      <c r="D27" s="267"/>
      <c r="E27" s="268"/>
      <c r="F27" s="232">
        <f>F26*$D26</f>
        <v>0</v>
      </c>
      <c r="G27" s="232">
        <f t="shared" ref="G27" si="114">G26*$D26</f>
        <v>0</v>
      </c>
      <c r="H27" s="232">
        <f t="shared" ref="H27" si="115">H26*$D26</f>
        <v>0</v>
      </c>
      <c r="I27" s="232">
        <f t="shared" ref="I27" si="116">I26*$D26</f>
        <v>0</v>
      </c>
      <c r="J27" s="232">
        <f t="shared" ref="J27" si="117">J26*$D26</f>
        <v>0</v>
      </c>
      <c r="K27" s="232">
        <f t="shared" ref="K27" si="118">K26*$D26</f>
        <v>0</v>
      </c>
      <c r="L27" s="232">
        <f t="shared" ref="L27" si="119">L26*$D26</f>
        <v>0</v>
      </c>
      <c r="M27" s="232">
        <f t="shared" ref="M27" si="120">M26*$D26</f>
        <v>0</v>
      </c>
      <c r="N27" s="232">
        <f t="shared" ref="N27" si="121">N26*$D26</f>
        <v>0</v>
      </c>
      <c r="O27" s="232">
        <f t="shared" ref="O27" si="122">O26*$D26</f>
        <v>0</v>
      </c>
      <c r="P27" s="232">
        <f t="shared" ref="P27" si="123">P26*$D26</f>
        <v>45098.080000000002</v>
      </c>
      <c r="Q27" s="232">
        <f t="shared" ref="Q27" si="124">Q26*$D26</f>
        <v>0</v>
      </c>
      <c r="R27" s="232">
        <f t="shared" ref="R27" si="125">R26*$D26</f>
        <v>0</v>
      </c>
      <c r="S27" s="232">
        <f t="shared" ref="S27" si="126">S26*$D26</f>
        <v>0</v>
      </c>
      <c r="T27" s="271">
        <f t="shared" si="0"/>
        <v>45098.080000000002</v>
      </c>
      <c r="U27" s="270"/>
      <c r="V27" s="224"/>
    </row>
    <row r="28" spans="1:25">
      <c r="A28" s="261">
        <v>11</v>
      </c>
      <c r="B28" s="262" t="str">
        <f>'PLANILHA ORÇAMENTÁRIA'!E172</f>
        <v>REVESTIMENTO DE TETO</v>
      </c>
      <c r="C28" s="263"/>
      <c r="D28" s="266">
        <f>'PLANILHA ORÇAMENTÁRIA'!N172</f>
        <v>58963.5</v>
      </c>
      <c r="E28" s="268">
        <f t="shared" ref="E28" si="127">(D28/$D$50)*100</f>
        <v>1.8463070433522359</v>
      </c>
      <c r="F28" s="233"/>
      <c r="G28" s="233"/>
      <c r="H28" s="233"/>
      <c r="I28" s="233"/>
      <c r="J28" s="233"/>
      <c r="K28" s="233"/>
      <c r="L28" s="233"/>
      <c r="M28" s="233"/>
      <c r="N28" s="233"/>
      <c r="O28" s="233">
        <v>0.5</v>
      </c>
      <c r="P28" s="233">
        <v>0.5</v>
      </c>
      <c r="Q28" s="233"/>
      <c r="R28" s="233"/>
      <c r="S28" s="233"/>
      <c r="T28" s="269">
        <f t="shared" si="0"/>
        <v>1</v>
      </c>
      <c r="U28" s="270"/>
      <c r="V28" s="224"/>
    </row>
    <row r="29" spans="1:25">
      <c r="A29" s="261"/>
      <c r="B29" s="264"/>
      <c r="C29" s="265"/>
      <c r="D29" s="267"/>
      <c r="E29" s="268"/>
      <c r="F29" s="232">
        <f>F28*$D28</f>
        <v>0</v>
      </c>
      <c r="G29" s="232">
        <f t="shared" ref="G29" si="128">G28*$D28</f>
        <v>0</v>
      </c>
      <c r="H29" s="232">
        <f t="shared" ref="H29" si="129">H28*$D28</f>
        <v>0</v>
      </c>
      <c r="I29" s="232">
        <f t="shared" ref="I29" si="130">I28*$D28</f>
        <v>0</v>
      </c>
      <c r="J29" s="232">
        <f t="shared" ref="J29" si="131">J28*$D28</f>
        <v>0</v>
      </c>
      <c r="K29" s="232">
        <f t="shared" ref="K29" si="132">K28*$D28</f>
        <v>0</v>
      </c>
      <c r="L29" s="232">
        <f t="shared" ref="L29" si="133">L28*$D28</f>
        <v>0</v>
      </c>
      <c r="M29" s="232">
        <f t="shared" ref="M29" si="134">M28*$D28</f>
        <v>0</v>
      </c>
      <c r="N29" s="232">
        <f t="shared" ref="N29" si="135">N28*$D28</f>
        <v>0</v>
      </c>
      <c r="O29" s="232">
        <f t="shared" ref="O29" si="136">O28*$D28</f>
        <v>29481.75</v>
      </c>
      <c r="P29" s="232">
        <f t="shared" ref="P29" si="137">P28*$D28</f>
        <v>29481.75</v>
      </c>
      <c r="Q29" s="232">
        <f t="shared" ref="Q29" si="138">Q28*$D28</f>
        <v>0</v>
      </c>
      <c r="R29" s="232">
        <f t="shared" ref="R29" si="139">R28*$D28</f>
        <v>0</v>
      </c>
      <c r="S29" s="232">
        <f t="shared" ref="S29" si="140">S28*$D28</f>
        <v>0</v>
      </c>
      <c r="T29" s="271">
        <f t="shared" si="0"/>
        <v>58963.5</v>
      </c>
      <c r="U29" s="270"/>
      <c r="V29" s="224"/>
    </row>
    <row r="30" spans="1:25">
      <c r="A30" s="261">
        <v>12</v>
      </c>
      <c r="B30" s="262" t="str">
        <f>'PLANILHA ORÇAMENTÁRIA'!E175</f>
        <v>PINTURA</v>
      </c>
      <c r="C30" s="263"/>
      <c r="D30" s="266">
        <f>'PLANILHA ORÇAMENTÁRIA'!N175</f>
        <v>110754.27</v>
      </c>
      <c r="E30" s="268">
        <f t="shared" ref="E30" si="141">(D30/$D$50)*100</f>
        <v>3.4680164641233175</v>
      </c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>
        <v>0.35949999999999999</v>
      </c>
      <c r="R30" s="233">
        <v>0.29330000000000001</v>
      </c>
      <c r="S30" s="233">
        <v>0.34720000000000001</v>
      </c>
      <c r="T30" s="269">
        <f t="shared" si="0"/>
        <v>1</v>
      </c>
      <c r="U30" s="270"/>
      <c r="V30" s="224"/>
    </row>
    <row r="31" spans="1:25">
      <c r="A31" s="261"/>
      <c r="B31" s="264"/>
      <c r="C31" s="265"/>
      <c r="D31" s="267"/>
      <c r="E31" s="268"/>
      <c r="F31" s="232">
        <f>F30*$D30</f>
        <v>0</v>
      </c>
      <c r="G31" s="232">
        <f t="shared" ref="G31" si="142">G30*$D30</f>
        <v>0</v>
      </c>
      <c r="H31" s="232">
        <f t="shared" ref="H31" si="143">H30*$D30</f>
        <v>0</v>
      </c>
      <c r="I31" s="232">
        <f t="shared" ref="I31" si="144">I30*$D30</f>
        <v>0</v>
      </c>
      <c r="J31" s="232">
        <f t="shared" ref="J31" si="145">J30*$D30</f>
        <v>0</v>
      </c>
      <c r="K31" s="232">
        <f t="shared" ref="K31" si="146">K30*$D30</f>
        <v>0</v>
      </c>
      <c r="L31" s="232">
        <f t="shared" ref="L31" si="147">L30*$D30</f>
        <v>0</v>
      </c>
      <c r="M31" s="232">
        <f t="shared" ref="M31" si="148">M30*$D30</f>
        <v>0</v>
      </c>
      <c r="N31" s="232">
        <f t="shared" ref="N31" si="149">N30*$D30</f>
        <v>0</v>
      </c>
      <c r="O31" s="232">
        <f t="shared" ref="O31" si="150">O30*$D30</f>
        <v>0</v>
      </c>
      <c r="P31" s="232">
        <f t="shared" ref="P31" si="151">P30*$D30</f>
        <v>0</v>
      </c>
      <c r="Q31" s="232">
        <f t="shared" ref="Q31" si="152">Q30*$D30</f>
        <v>39816.160064999996</v>
      </c>
      <c r="R31" s="232">
        <f t="shared" ref="R31" si="153">R30*$D30</f>
        <v>32484.227391</v>
      </c>
      <c r="S31" s="232">
        <f t="shared" ref="S31" si="154">S30*$D30</f>
        <v>38453.882544</v>
      </c>
      <c r="T31" s="271">
        <f t="shared" si="0"/>
        <v>110754.26999999999</v>
      </c>
      <c r="U31" s="270"/>
      <c r="V31" s="224"/>
    </row>
    <row r="32" spans="1:25">
      <c r="A32" s="261">
        <v>13</v>
      </c>
      <c r="B32" s="262" t="str">
        <f>'PLANILHA ORÇAMENTÁRIA'!E188</f>
        <v>MARMORARIA</v>
      </c>
      <c r="C32" s="263"/>
      <c r="D32" s="266">
        <f>'PLANILHA ORÇAMENTÁRIA'!N188</f>
        <v>29222.27</v>
      </c>
      <c r="E32" s="268">
        <f t="shared" ref="E32" si="155">(D32/$D$50)*100</f>
        <v>0.91502849938929576</v>
      </c>
      <c r="F32" s="233"/>
      <c r="G32" s="233"/>
      <c r="H32" s="233"/>
      <c r="I32" s="233"/>
      <c r="J32" s="233"/>
      <c r="K32" s="233"/>
      <c r="L32" s="233"/>
      <c r="M32" s="233"/>
      <c r="N32" s="233"/>
      <c r="O32" s="233">
        <v>0.8</v>
      </c>
      <c r="P32" s="233">
        <v>0.2</v>
      </c>
      <c r="Q32" s="233"/>
      <c r="R32" s="233"/>
      <c r="S32" s="233"/>
      <c r="T32" s="269">
        <f t="shared" si="0"/>
        <v>1</v>
      </c>
      <c r="U32" s="270"/>
      <c r="V32" s="224"/>
    </row>
    <row r="33" spans="1:22">
      <c r="A33" s="261"/>
      <c r="B33" s="264"/>
      <c r="C33" s="265"/>
      <c r="D33" s="267"/>
      <c r="E33" s="268"/>
      <c r="F33" s="232">
        <f>F32*$D32</f>
        <v>0</v>
      </c>
      <c r="G33" s="232">
        <f t="shared" ref="G33" si="156">G32*$D32</f>
        <v>0</v>
      </c>
      <c r="H33" s="232">
        <f t="shared" ref="H33" si="157">H32*$D32</f>
        <v>0</v>
      </c>
      <c r="I33" s="232">
        <f t="shared" ref="I33" si="158">I32*$D32</f>
        <v>0</v>
      </c>
      <c r="J33" s="232">
        <f t="shared" ref="J33" si="159">J32*$D32</f>
        <v>0</v>
      </c>
      <c r="K33" s="232">
        <f t="shared" ref="K33" si="160">K32*$D32</f>
        <v>0</v>
      </c>
      <c r="L33" s="232">
        <f t="shared" ref="L33" si="161">L32*$D32</f>
        <v>0</v>
      </c>
      <c r="M33" s="232">
        <f t="shared" ref="M33" si="162">M32*$D32</f>
        <v>0</v>
      </c>
      <c r="N33" s="232">
        <f t="shared" ref="N33" si="163">N32*$D32</f>
        <v>0</v>
      </c>
      <c r="O33" s="232">
        <f t="shared" ref="O33" si="164">O32*$D32</f>
        <v>23377.816000000003</v>
      </c>
      <c r="P33" s="232">
        <f t="shared" ref="P33" si="165">P32*$D32</f>
        <v>5844.4540000000006</v>
      </c>
      <c r="Q33" s="232">
        <f t="shared" ref="Q33" si="166">Q32*$D32</f>
        <v>0</v>
      </c>
      <c r="R33" s="232">
        <f t="shared" ref="R33" si="167">R32*$D32</f>
        <v>0</v>
      </c>
      <c r="S33" s="232">
        <f t="shared" ref="S33" si="168">S32*$D32</f>
        <v>0</v>
      </c>
      <c r="T33" s="271">
        <f t="shared" si="0"/>
        <v>29222.270000000004</v>
      </c>
      <c r="U33" s="270"/>
      <c r="V33" s="224"/>
    </row>
    <row r="34" spans="1:22">
      <c r="A34" s="261">
        <v>14</v>
      </c>
      <c r="B34" s="262" t="str">
        <f>'PLANILHA ORÇAMENTÁRIA'!E191</f>
        <v>LOUÇAS, METAIS E ACESSÓRIOS</v>
      </c>
      <c r="C34" s="263"/>
      <c r="D34" s="266">
        <f>'PLANILHA ORÇAMENTÁRIA'!N191</f>
        <v>81644.36</v>
      </c>
      <c r="E34" s="268">
        <f t="shared" ref="E34" si="169">(D34/$D$50)*100</f>
        <v>2.5565062609578049</v>
      </c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>
        <v>0.3</v>
      </c>
      <c r="S34" s="233">
        <v>0.7</v>
      </c>
      <c r="T34" s="269">
        <f t="shared" si="0"/>
        <v>1</v>
      </c>
      <c r="U34" s="270"/>
      <c r="V34" s="224"/>
    </row>
    <row r="35" spans="1:22">
      <c r="A35" s="261"/>
      <c r="B35" s="264"/>
      <c r="C35" s="265"/>
      <c r="D35" s="267"/>
      <c r="E35" s="268"/>
      <c r="F35" s="232">
        <f>F34*$D34</f>
        <v>0</v>
      </c>
      <c r="G35" s="232">
        <f t="shared" ref="G35" si="170">G34*$D34</f>
        <v>0</v>
      </c>
      <c r="H35" s="232">
        <f t="shared" ref="H35" si="171">H34*$D34</f>
        <v>0</v>
      </c>
      <c r="I35" s="232">
        <f t="shared" ref="I35" si="172">I34*$D34</f>
        <v>0</v>
      </c>
      <c r="J35" s="232">
        <f t="shared" ref="J35" si="173">J34*$D34</f>
        <v>0</v>
      </c>
      <c r="K35" s="232">
        <f t="shared" ref="K35" si="174">K34*$D34</f>
        <v>0</v>
      </c>
      <c r="L35" s="232">
        <f t="shared" ref="L35" si="175">L34*$D34</f>
        <v>0</v>
      </c>
      <c r="M35" s="232">
        <f t="shared" ref="M35" si="176">M34*$D34</f>
        <v>0</v>
      </c>
      <c r="N35" s="232">
        <f t="shared" ref="N35" si="177">N34*$D34</f>
        <v>0</v>
      </c>
      <c r="O35" s="232">
        <f t="shared" ref="O35" si="178">O34*$D34</f>
        <v>0</v>
      </c>
      <c r="P35" s="232">
        <f t="shared" ref="P35" si="179">P34*$D34</f>
        <v>0</v>
      </c>
      <c r="Q35" s="232">
        <f t="shared" ref="Q35" si="180">Q34*$D34</f>
        <v>0</v>
      </c>
      <c r="R35" s="232">
        <f t="shared" ref="R35" si="181">R34*$D34</f>
        <v>24493.308000000001</v>
      </c>
      <c r="S35" s="232">
        <f t="shared" ref="S35" si="182">S34*$D34</f>
        <v>57151.051999999996</v>
      </c>
      <c r="T35" s="271">
        <f t="shared" si="0"/>
        <v>81644.36</v>
      </c>
      <c r="U35" s="270"/>
      <c r="V35" s="224"/>
    </row>
    <row r="36" spans="1:22">
      <c r="A36" s="261">
        <v>15</v>
      </c>
      <c r="B36" s="262" t="str">
        <f>'PLANILHA ORÇAMENTÁRIA'!E218</f>
        <v>INSTALAÇÕES HIDROSSANITÁRIAS</v>
      </c>
      <c r="C36" s="263"/>
      <c r="D36" s="266">
        <f>'PLANILHA ORÇAMENTÁRIA'!N218</f>
        <v>254146.61</v>
      </c>
      <c r="E36" s="268">
        <f t="shared" ref="E36" si="183">(D36/$D$50)*100</f>
        <v>7.958019386350772</v>
      </c>
      <c r="F36" s="233"/>
      <c r="G36" s="233"/>
      <c r="H36" s="233"/>
      <c r="I36" s="233"/>
      <c r="J36" s="233"/>
      <c r="K36" s="233"/>
      <c r="L36" s="233"/>
      <c r="M36" s="233">
        <v>0.2</v>
      </c>
      <c r="N36" s="233">
        <v>0.3</v>
      </c>
      <c r="O36" s="233">
        <v>0.1</v>
      </c>
      <c r="P36" s="233">
        <v>0.1</v>
      </c>
      <c r="Q36" s="233">
        <v>0.2</v>
      </c>
      <c r="R36" s="233">
        <v>0.1</v>
      </c>
      <c r="S36" s="233"/>
      <c r="T36" s="269">
        <f t="shared" si="0"/>
        <v>0.99999999999999989</v>
      </c>
      <c r="U36" s="270"/>
      <c r="V36" s="224"/>
    </row>
    <row r="37" spans="1:22">
      <c r="A37" s="261"/>
      <c r="B37" s="264"/>
      <c r="C37" s="265"/>
      <c r="D37" s="267"/>
      <c r="E37" s="268"/>
      <c r="F37" s="232">
        <f>F36*$D36</f>
        <v>0</v>
      </c>
      <c r="G37" s="232">
        <f t="shared" ref="G37" si="184">G36*$D36</f>
        <v>0</v>
      </c>
      <c r="H37" s="232">
        <f t="shared" ref="H37" si="185">H36*$D36</f>
        <v>0</v>
      </c>
      <c r="I37" s="232">
        <f t="shared" ref="I37" si="186">I36*$D36</f>
        <v>0</v>
      </c>
      <c r="J37" s="232">
        <f t="shared" ref="J37" si="187">J36*$D36</f>
        <v>0</v>
      </c>
      <c r="K37" s="232">
        <f t="shared" ref="K37" si="188">K36*$D36</f>
        <v>0</v>
      </c>
      <c r="L37" s="232">
        <f t="shared" ref="L37" si="189">L36*$D36</f>
        <v>0</v>
      </c>
      <c r="M37" s="232">
        <f t="shared" ref="M37" si="190">M36*$D36</f>
        <v>50829.322</v>
      </c>
      <c r="N37" s="232">
        <f t="shared" ref="N37" si="191">N36*$D36</f>
        <v>76243.982999999993</v>
      </c>
      <c r="O37" s="232">
        <f t="shared" ref="O37" si="192">O36*$D36</f>
        <v>25414.661</v>
      </c>
      <c r="P37" s="232">
        <f t="shared" ref="P37" si="193">P36*$D36</f>
        <v>25414.661</v>
      </c>
      <c r="Q37" s="232">
        <f t="shared" ref="Q37" si="194">Q36*$D36</f>
        <v>50829.322</v>
      </c>
      <c r="R37" s="232">
        <f t="shared" ref="R37" si="195">R36*$D36</f>
        <v>25414.661</v>
      </c>
      <c r="S37" s="232">
        <f t="shared" ref="S37" si="196">S36*$D36</f>
        <v>0</v>
      </c>
      <c r="T37" s="271">
        <f t="shared" si="0"/>
        <v>254146.60999999996</v>
      </c>
      <c r="U37" s="270"/>
      <c r="V37" s="224"/>
    </row>
    <row r="38" spans="1:22">
      <c r="A38" s="261">
        <v>16</v>
      </c>
      <c r="B38" s="262" t="str">
        <f>'PLANILHA ORÇAMENTÁRIA'!E340</f>
        <v>INSTALAÇÕES ELÉTRICAS</v>
      </c>
      <c r="C38" s="263"/>
      <c r="D38" s="266">
        <f>'PLANILHA ORÇAMENTÁRIA'!N340</f>
        <v>358050.1</v>
      </c>
      <c r="E38" s="268">
        <f t="shared" ref="E38" si="197">(D38/$D$50)*100</f>
        <v>11.211519355244723</v>
      </c>
      <c r="F38" s="233"/>
      <c r="G38" s="233"/>
      <c r="H38" s="233"/>
      <c r="I38" s="233"/>
      <c r="J38" s="233"/>
      <c r="K38" s="233"/>
      <c r="L38" s="233"/>
      <c r="M38" s="233">
        <v>0.21260000000000001</v>
      </c>
      <c r="N38" s="233">
        <v>0.21260000000000001</v>
      </c>
      <c r="O38" s="233"/>
      <c r="P38" s="233"/>
      <c r="Q38" s="233">
        <v>0.28349999999999997</v>
      </c>
      <c r="R38" s="233">
        <v>0.15859999999999999</v>
      </c>
      <c r="S38" s="233">
        <v>0.13270000000000001</v>
      </c>
      <c r="T38" s="269">
        <f t="shared" si="0"/>
        <v>1</v>
      </c>
      <c r="U38" s="270"/>
      <c r="V38" s="224"/>
    </row>
    <row r="39" spans="1:22">
      <c r="A39" s="261"/>
      <c r="B39" s="264"/>
      <c r="C39" s="265"/>
      <c r="D39" s="267"/>
      <c r="E39" s="268"/>
      <c r="F39" s="232">
        <f>F38*$D38</f>
        <v>0</v>
      </c>
      <c r="G39" s="232">
        <f t="shared" ref="G39" si="198">G38*$D38</f>
        <v>0</v>
      </c>
      <c r="H39" s="232">
        <f t="shared" ref="H39" si="199">H38*$D38</f>
        <v>0</v>
      </c>
      <c r="I39" s="232">
        <f t="shared" ref="I39" si="200">I38*$D38</f>
        <v>0</v>
      </c>
      <c r="J39" s="232">
        <f t="shared" ref="J39" si="201">J38*$D38</f>
        <v>0</v>
      </c>
      <c r="K39" s="232">
        <f t="shared" ref="K39" si="202">K38*$D38</f>
        <v>0</v>
      </c>
      <c r="L39" s="232">
        <f t="shared" ref="L39" si="203">L38*$D38</f>
        <v>0</v>
      </c>
      <c r="M39" s="232">
        <f t="shared" ref="M39" si="204">M38*$D38</f>
        <v>76121.451260000002</v>
      </c>
      <c r="N39" s="232">
        <f t="shared" ref="N39" si="205">N38*$D38</f>
        <v>76121.451260000002</v>
      </c>
      <c r="O39" s="232">
        <f t="shared" ref="O39" si="206">O38*$D38</f>
        <v>0</v>
      </c>
      <c r="P39" s="232">
        <f t="shared" ref="P39" si="207">P38*$D38</f>
        <v>0</v>
      </c>
      <c r="Q39" s="232">
        <f t="shared" ref="Q39" si="208">Q38*$D38</f>
        <v>101507.20334999998</v>
      </c>
      <c r="R39" s="232">
        <f t="shared" ref="R39" si="209">R38*$D38</f>
        <v>56786.745859999995</v>
      </c>
      <c r="S39" s="232">
        <f t="shared" ref="S39" si="210">S38*$D38</f>
        <v>47513.248270000004</v>
      </c>
      <c r="T39" s="271">
        <f t="shared" si="0"/>
        <v>358050.1</v>
      </c>
      <c r="U39" s="270"/>
      <c r="V39" s="224"/>
    </row>
    <row r="40" spans="1:22">
      <c r="A40" s="261">
        <v>17</v>
      </c>
      <c r="B40" s="262" t="str">
        <f>'PLANILHA ORÇAMENTÁRIA'!E451</f>
        <v>CLIMATIZAÇÃO</v>
      </c>
      <c r="C40" s="263"/>
      <c r="D40" s="266">
        <f>'PLANILHA ORÇAMENTÁRIA'!N451</f>
        <v>148770.92000000001</v>
      </c>
      <c r="E40" s="268">
        <f t="shared" ref="E40" si="211">(D40/$D$50)*100</f>
        <v>4.6584208441152919</v>
      </c>
      <c r="F40" s="233"/>
      <c r="G40" s="233"/>
      <c r="H40" s="233"/>
      <c r="I40" s="233"/>
      <c r="J40" s="233"/>
      <c r="K40" s="233"/>
      <c r="L40" s="233"/>
      <c r="M40" s="233"/>
      <c r="N40" s="233"/>
      <c r="O40" s="233">
        <v>0.58230000000000004</v>
      </c>
      <c r="P40" s="233">
        <v>0.2177</v>
      </c>
      <c r="Q40" s="233">
        <v>0.2</v>
      </c>
      <c r="R40" s="233"/>
      <c r="S40" s="233"/>
      <c r="T40" s="269">
        <f t="shared" si="0"/>
        <v>1</v>
      </c>
      <c r="U40" s="270"/>
      <c r="V40" s="224"/>
    </row>
    <row r="41" spans="1:22">
      <c r="A41" s="261"/>
      <c r="B41" s="264"/>
      <c r="C41" s="265"/>
      <c r="D41" s="267"/>
      <c r="E41" s="268"/>
      <c r="F41" s="232">
        <f>F40*$D40</f>
        <v>0</v>
      </c>
      <c r="G41" s="232">
        <f t="shared" ref="G41" si="212">G40*$D40</f>
        <v>0</v>
      </c>
      <c r="H41" s="232">
        <f t="shared" ref="H41" si="213">H40*$D40</f>
        <v>0</v>
      </c>
      <c r="I41" s="232">
        <f t="shared" ref="I41" si="214">I40*$D40</f>
        <v>0</v>
      </c>
      <c r="J41" s="232">
        <f t="shared" ref="J41" si="215">J40*$D40</f>
        <v>0</v>
      </c>
      <c r="K41" s="232">
        <f t="shared" ref="K41" si="216">K40*$D40</f>
        <v>0</v>
      </c>
      <c r="L41" s="232">
        <f t="shared" ref="L41" si="217">L40*$D40</f>
        <v>0</v>
      </c>
      <c r="M41" s="232">
        <f t="shared" ref="M41" si="218">M40*$D40</f>
        <v>0</v>
      </c>
      <c r="N41" s="232">
        <f t="shared" ref="N41" si="219">N40*$D40</f>
        <v>0</v>
      </c>
      <c r="O41" s="232">
        <f t="shared" ref="O41" si="220">O40*$D40</f>
        <v>86629.306716000006</v>
      </c>
      <c r="P41" s="232">
        <f t="shared" ref="P41" si="221">P40*$D40</f>
        <v>32387.429284000005</v>
      </c>
      <c r="Q41" s="232">
        <f t="shared" ref="Q41" si="222">Q40*$D40</f>
        <v>29754.184000000005</v>
      </c>
      <c r="R41" s="232">
        <f t="shared" ref="R41" si="223">R40*$D40</f>
        <v>0</v>
      </c>
      <c r="S41" s="232">
        <f t="shared" ref="S41" si="224">S40*$D40</f>
        <v>0</v>
      </c>
      <c r="T41" s="271">
        <f t="shared" si="0"/>
        <v>148770.92000000001</v>
      </c>
      <c r="U41" s="270"/>
      <c r="V41" s="224"/>
    </row>
    <row r="42" spans="1:22">
      <c r="A42" s="261">
        <v>18</v>
      </c>
      <c r="B42" s="262" t="str">
        <f>'PLANILHA ORÇAMENTÁRIA'!E472</f>
        <v>DADOS E VOZ</v>
      </c>
      <c r="C42" s="263"/>
      <c r="D42" s="266">
        <f>'PLANILHA ORÇAMENTÁRIA'!N472</f>
        <v>20038.36</v>
      </c>
      <c r="E42" s="268">
        <f t="shared" ref="E42" si="225">(D42/$D$50)*100</f>
        <v>0.62745537841593035</v>
      </c>
      <c r="F42" s="233"/>
      <c r="G42" s="233"/>
      <c r="H42" s="233"/>
      <c r="I42" s="233"/>
      <c r="J42" s="233"/>
      <c r="K42" s="233"/>
      <c r="L42" s="233"/>
      <c r="M42" s="233"/>
      <c r="N42" s="233"/>
      <c r="O42" s="233">
        <v>0.5</v>
      </c>
      <c r="P42" s="233">
        <v>0.5</v>
      </c>
      <c r="Q42" s="233"/>
      <c r="R42" s="233"/>
      <c r="S42" s="233"/>
      <c r="T42" s="269">
        <f t="shared" si="0"/>
        <v>1</v>
      </c>
      <c r="U42" s="270"/>
      <c r="V42" s="224"/>
    </row>
    <row r="43" spans="1:22">
      <c r="A43" s="261"/>
      <c r="B43" s="264"/>
      <c r="C43" s="265"/>
      <c r="D43" s="267"/>
      <c r="E43" s="268"/>
      <c r="F43" s="232">
        <f>F42*$D42</f>
        <v>0</v>
      </c>
      <c r="G43" s="232">
        <f t="shared" ref="G43" si="226">G42*$D42</f>
        <v>0</v>
      </c>
      <c r="H43" s="232">
        <f t="shared" ref="H43" si="227">H42*$D42</f>
        <v>0</v>
      </c>
      <c r="I43" s="232">
        <f t="shared" ref="I43" si="228">I42*$D42</f>
        <v>0</v>
      </c>
      <c r="J43" s="232">
        <f t="shared" ref="J43" si="229">J42*$D42</f>
        <v>0</v>
      </c>
      <c r="K43" s="232">
        <f t="shared" ref="K43" si="230">K42*$D42</f>
        <v>0</v>
      </c>
      <c r="L43" s="232">
        <f t="shared" ref="L43" si="231">L42*$D42</f>
        <v>0</v>
      </c>
      <c r="M43" s="232">
        <f t="shared" ref="M43" si="232">M42*$D42</f>
        <v>0</v>
      </c>
      <c r="N43" s="232">
        <f t="shared" ref="N43" si="233">N42*$D42</f>
        <v>0</v>
      </c>
      <c r="O43" s="232">
        <f t="shared" ref="O43" si="234">O42*$D42</f>
        <v>10019.18</v>
      </c>
      <c r="P43" s="232">
        <f t="shared" ref="P43" si="235">P42*$D42</f>
        <v>10019.18</v>
      </c>
      <c r="Q43" s="232">
        <f t="shared" ref="Q43" si="236">Q42*$D42</f>
        <v>0</v>
      </c>
      <c r="R43" s="232">
        <f t="shared" ref="R43" si="237">R42*$D42</f>
        <v>0</v>
      </c>
      <c r="S43" s="232">
        <f t="shared" ref="S43" si="238">S42*$D42</f>
        <v>0</v>
      </c>
      <c r="T43" s="271">
        <f t="shared" si="0"/>
        <v>20038.36</v>
      </c>
      <c r="U43" s="270"/>
      <c r="V43" s="224"/>
    </row>
    <row r="44" spans="1:22">
      <c r="A44" s="261">
        <v>19</v>
      </c>
      <c r="B44" s="262" t="str">
        <f>'PLANILHA ORÇAMENTÁRIA'!E494</f>
        <v>GASES MEDICINAIS</v>
      </c>
      <c r="C44" s="263"/>
      <c r="D44" s="266">
        <f>'PLANILHA ORÇAMENTÁRIA'!N494</f>
        <v>21611.82</v>
      </c>
      <c r="E44" s="268">
        <f t="shared" ref="E44" si="239">(D44/$D$50)*100</f>
        <v>0.6767246768875782</v>
      </c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>
        <v>0.5</v>
      </c>
      <c r="R44" s="233">
        <v>0.5</v>
      </c>
      <c r="S44" s="233"/>
      <c r="T44" s="269">
        <f t="shared" si="0"/>
        <v>1</v>
      </c>
      <c r="U44" s="270"/>
      <c r="V44" s="224"/>
    </row>
    <row r="45" spans="1:22">
      <c r="A45" s="261"/>
      <c r="B45" s="264"/>
      <c r="C45" s="265"/>
      <c r="D45" s="267"/>
      <c r="E45" s="268"/>
      <c r="F45" s="232">
        <f>F44*$D44</f>
        <v>0</v>
      </c>
      <c r="G45" s="232">
        <f t="shared" ref="G45" si="240">G44*$D44</f>
        <v>0</v>
      </c>
      <c r="H45" s="232">
        <f t="shared" ref="H45" si="241">H44*$D44</f>
        <v>0</v>
      </c>
      <c r="I45" s="232">
        <f t="shared" ref="I45" si="242">I44*$D44</f>
        <v>0</v>
      </c>
      <c r="J45" s="232">
        <f t="shared" ref="J45" si="243">J44*$D44</f>
        <v>0</v>
      </c>
      <c r="K45" s="232">
        <f t="shared" ref="K45" si="244">K44*$D44</f>
        <v>0</v>
      </c>
      <c r="L45" s="232">
        <f t="shared" ref="L45" si="245">L44*$D44</f>
        <v>0</v>
      </c>
      <c r="M45" s="232">
        <f t="shared" ref="M45" si="246">M44*$D44</f>
        <v>0</v>
      </c>
      <c r="N45" s="232">
        <f t="shared" ref="N45" si="247">N44*$D44</f>
        <v>0</v>
      </c>
      <c r="O45" s="232">
        <f t="shared" ref="O45" si="248">O44*$D44</f>
        <v>0</v>
      </c>
      <c r="P45" s="232">
        <f t="shared" ref="P45" si="249">P44*$D44</f>
        <v>0</v>
      </c>
      <c r="Q45" s="232">
        <f t="shared" ref="Q45" si="250">Q44*$D44</f>
        <v>10805.91</v>
      </c>
      <c r="R45" s="232">
        <f t="shared" ref="R45" si="251">R44*$D44</f>
        <v>10805.91</v>
      </c>
      <c r="S45" s="232">
        <f t="shared" ref="S45" si="252">S44*$D44</f>
        <v>0</v>
      </c>
      <c r="T45" s="271">
        <f t="shared" si="0"/>
        <v>21611.82</v>
      </c>
      <c r="U45" s="270"/>
      <c r="V45" s="224"/>
    </row>
    <row r="46" spans="1:22">
      <c r="A46" s="261">
        <v>20</v>
      </c>
      <c r="B46" s="262" t="str">
        <f>'PLANILHA ORÇAMENTÁRIA'!E504</f>
        <v>URBANIZAÇÃO</v>
      </c>
      <c r="C46" s="263"/>
      <c r="D46" s="266">
        <f>'PLANILHA ORÇAMENTÁRIA'!N504</f>
        <v>11280.15</v>
      </c>
      <c r="E46" s="268">
        <f t="shared" ref="E46" si="253">(D46/$D$50)*100</f>
        <v>0.35321207857521553</v>
      </c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>
        <v>1</v>
      </c>
      <c r="T46" s="269">
        <f t="shared" si="0"/>
        <v>1</v>
      </c>
      <c r="U46" s="270"/>
      <c r="V46" s="224"/>
    </row>
    <row r="47" spans="1:22">
      <c r="A47" s="261"/>
      <c r="B47" s="264"/>
      <c r="C47" s="265"/>
      <c r="D47" s="267"/>
      <c r="E47" s="268"/>
      <c r="F47" s="232">
        <f>F46*$D46</f>
        <v>0</v>
      </c>
      <c r="G47" s="232">
        <f t="shared" ref="G47" si="254">G46*$D46</f>
        <v>0</v>
      </c>
      <c r="H47" s="232">
        <f t="shared" ref="H47" si="255">H46*$D46</f>
        <v>0</v>
      </c>
      <c r="I47" s="232">
        <f t="shared" ref="I47" si="256">I46*$D46</f>
        <v>0</v>
      </c>
      <c r="J47" s="232">
        <f t="shared" ref="J47" si="257">J46*$D46</f>
        <v>0</v>
      </c>
      <c r="K47" s="232">
        <f t="shared" ref="K47" si="258">K46*$D46</f>
        <v>0</v>
      </c>
      <c r="L47" s="232">
        <f t="shared" ref="L47" si="259">L46*$D46</f>
        <v>0</v>
      </c>
      <c r="M47" s="232">
        <f t="shared" ref="M47" si="260">M46*$D46</f>
        <v>0</v>
      </c>
      <c r="N47" s="232">
        <f t="shared" ref="N47" si="261">N46*$D46</f>
        <v>0</v>
      </c>
      <c r="O47" s="232">
        <f t="shared" ref="O47" si="262">O46*$D46</f>
        <v>0</v>
      </c>
      <c r="P47" s="232">
        <f t="shared" ref="P47" si="263">P46*$D46</f>
        <v>0</v>
      </c>
      <c r="Q47" s="232">
        <f t="shared" ref="Q47" si="264">Q46*$D46</f>
        <v>0</v>
      </c>
      <c r="R47" s="232">
        <f t="shared" ref="R47" si="265">R46*$D46</f>
        <v>0</v>
      </c>
      <c r="S47" s="232">
        <f t="shared" ref="S47" si="266">S46*$D46</f>
        <v>11280.15</v>
      </c>
      <c r="T47" s="271">
        <f t="shared" si="0"/>
        <v>11280.15</v>
      </c>
      <c r="U47" s="270"/>
      <c r="V47" s="224"/>
    </row>
    <row r="48" spans="1:22">
      <c r="A48" s="261">
        <v>21</v>
      </c>
      <c r="B48" s="262" t="str">
        <f>'PLANILHA ORÇAMENTÁRIA'!E512</f>
        <v>SERVIÇOS COMPLEMENTARES</v>
      </c>
      <c r="C48" s="263"/>
      <c r="D48" s="266">
        <f>'PLANILHA ORÇAMENTÁRIA'!N512</f>
        <v>11211.39</v>
      </c>
      <c r="E48" s="268">
        <f t="shared" ref="E48" si="267">(D48/$D$50)*100</f>
        <v>0.3510590165571722</v>
      </c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>
        <v>1</v>
      </c>
      <c r="T48" s="269">
        <f t="shared" si="0"/>
        <v>1</v>
      </c>
      <c r="U48" s="270"/>
      <c r="V48" s="224"/>
    </row>
    <row r="49" spans="1:22">
      <c r="A49" s="261"/>
      <c r="B49" s="264"/>
      <c r="C49" s="265"/>
      <c r="D49" s="267"/>
      <c r="E49" s="268"/>
      <c r="F49" s="232">
        <f>F48*$D48</f>
        <v>0</v>
      </c>
      <c r="G49" s="232">
        <f t="shared" ref="G49" si="268">G48*$D48</f>
        <v>0</v>
      </c>
      <c r="H49" s="232">
        <f t="shared" ref="H49" si="269">H48*$D48</f>
        <v>0</v>
      </c>
      <c r="I49" s="232">
        <f t="shared" ref="I49" si="270">I48*$D48</f>
        <v>0</v>
      </c>
      <c r="J49" s="232">
        <f t="shared" ref="J49" si="271">J48*$D48</f>
        <v>0</v>
      </c>
      <c r="K49" s="232">
        <f t="shared" ref="K49" si="272">K48*$D48</f>
        <v>0</v>
      </c>
      <c r="L49" s="232">
        <f t="shared" ref="L49" si="273">L48*$D48</f>
        <v>0</v>
      </c>
      <c r="M49" s="232">
        <f t="shared" ref="M49" si="274">M48*$D48</f>
        <v>0</v>
      </c>
      <c r="N49" s="232">
        <f t="shared" ref="N49" si="275">N48*$D48</f>
        <v>0</v>
      </c>
      <c r="O49" s="232">
        <f t="shared" ref="O49" si="276">O48*$D48</f>
        <v>0</v>
      </c>
      <c r="P49" s="232">
        <f t="shared" ref="P49" si="277">P48*$D48</f>
        <v>0</v>
      </c>
      <c r="Q49" s="232">
        <f t="shared" ref="Q49" si="278">Q48*$D48</f>
        <v>0</v>
      </c>
      <c r="R49" s="232">
        <f t="shared" ref="R49" si="279">R48*$D48</f>
        <v>0</v>
      </c>
      <c r="S49" s="232">
        <f t="shared" ref="S49" si="280">S48*$D48</f>
        <v>11211.39</v>
      </c>
      <c r="T49" s="271">
        <f t="shared" si="0"/>
        <v>11211.39</v>
      </c>
      <c r="U49" s="270"/>
      <c r="V49" s="224"/>
    </row>
    <row r="50" spans="1:22">
      <c r="A50" s="287"/>
      <c r="B50" s="276" t="s">
        <v>1390</v>
      </c>
      <c r="C50" s="277"/>
      <c r="D50" s="302">
        <f>SUM(D8:D49)</f>
        <v>3193591.2399999998</v>
      </c>
      <c r="E50" s="304">
        <f>SUM(E8:E49)</f>
        <v>100</v>
      </c>
      <c r="F50" s="255">
        <f t="shared" ref="F50:S50" si="281">F9+F11+F13+F15+F17+F19+F21+F23+F25+F27+F29+F31+F33+F35+F37+F39+F41+F43+F45+F47+F49</f>
        <v>187526.63274199999</v>
      </c>
      <c r="G50" s="255">
        <f t="shared" si="281"/>
        <v>167122.412667</v>
      </c>
      <c r="H50" s="255">
        <f t="shared" si="281"/>
        <v>195116.31837699999</v>
      </c>
      <c r="I50" s="255">
        <f t="shared" si="281"/>
        <v>147712.423844</v>
      </c>
      <c r="J50" s="255">
        <f t="shared" si="281"/>
        <v>231957.88414800001</v>
      </c>
      <c r="K50" s="255">
        <f t="shared" si="281"/>
        <v>190752.95710000003</v>
      </c>
      <c r="L50" s="255">
        <f t="shared" si="281"/>
        <v>190491.57947199998</v>
      </c>
      <c r="M50" s="255">
        <f t="shared" si="281"/>
        <v>313871.789429</v>
      </c>
      <c r="N50" s="255">
        <f t="shared" si="281"/>
        <v>274648.52100299997</v>
      </c>
      <c r="O50" s="255">
        <f t="shared" si="281"/>
        <v>338075.44381299999</v>
      </c>
      <c r="P50" s="255">
        <f t="shared" si="281"/>
        <v>353115.47437500005</v>
      </c>
      <c r="Q50" s="255">
        <f t="shared" si="281"/>
        <v>244974.36785899999</v>
      </c>
      <c r="R50" s="255">
        <f t="shared" si="281"/>
        <v>177675.621583</v>
      </c>
      <c r="S50" s="255">
        <f t="shared" si="281"/>
        <v>180549.81358800002</v>
      </c>
      <c r="T50" s="257">
        <f>SUM(F50:S51)</f>
        <v>3193591.2399999998</v>
      </c>
      <c r="U50" s="258"/>
      <c r="V50" s="224"/>
    </row>
    <row r="51" spans="1:22">
      <c r="A51" s="288"/>
      <c r="B51" s="278"/>
      <c r="C51" s="279"/>
      <c r="D51" s="303"/>
      <c r="E51" s="305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9"/>
      <c r="U51" s="260"/>
      <c r="V51" s="224"/>
    </row>
    <row r="52" spans="1:22">
      <c r="A52" s="280" t="s">
        <v>1391</v>
      </c>
      <c r="B52" s="281"/>
      <c r="C52" s="281"/>
      <c r="D52" s="281"/>
      <c r="E52" s="282"/>
      <c r="F52" s="227">
        <f>F50/$D$50</f>
        <v>5.8719672822624601E-2</v>
      </c>
      <c r="G52" s="227">
        <f t="shared" ref="G52:S52" si="282">G50/$D$50</f>
        <v>5.2330558330000936E-2</v>
      </c>
      <c r="H52" s="227">
        <f t="shared" si="282"/>
        <v>6.1096209162009099E-2</v>
      </c>
      <c r="I52" s="227">
        <f t="shared" si="282"/>
        <v>4.6252764597387863E-2</v>
      </c>
      <c r="J52" s="227">
        <f t="shared" si="282"/>
        <v>7.2632302231640647E-2</v>
      </c>
      <c r="K52" s="227">
        <f t="shared" si="282"/>
        <v>5.9729922449311343E-2</v>
      </c>
      <c r="L52" s="227">
        <f t="shared" si="282"/>
        <v>5.9648078027668937E-2</v>
      </c>
      <c r="M52" s="227">
        <f t="shared" si="282"/>
        <v>9.8281766776451965E-2</v>
      </c>
      <c r="N52" s="227">
        <f t="shared" si="282"/>
        <v>8.5999898034226821E-2</v>
      </c>
      <c r="O52" s="227">
        <f t="shared" si="282"/>
        <v>0.10586058715923834</v>
      </c>
      <c r="P52" s="227">
        <f t="shared" si="282"/>
        <v>0.11057002848460971</v>
      </c>
      <c r="Q52" s="227">
        <f t="shared" si="282"/>
        <v>7.6708116176759059E-2</v>
      </c>
      <c r="R52" s="227">
        <f t="shared" si="282"/>
        <v>5.5635054153956164E-2</v>
      </c>
      <c r="S52" s="227">
        <f t="shared" si="282"/>
        <v>5.6535041594114606E-2</v>
      </c>
      <c r="T52" s="272">
        <f>SUM(F52:S52)</f>
        <v>1.0000000000000002</v>
      </c>
      <c r="U52" s="273"/>
    </row>
    <row r="53" spans="1:22" ht="15.75" thickBot="1">
      <c r="A53" s="283" t="s">
        <v>1392</v>
      </c>
      <c r="B53" s="284"/>
      <c r="C53" s="284"/>
      <c r="D53" s="284"/>
      <c r="E53" s="285"/>
      <c r="F53" s="228">
        <f>F52</f>
        <v>5.8719672822624601E-2</v>
      </c>
      <c r="G53" s="228">
        <f>F53+G52</f>
        <v>0.11105023115262554</v>
      </c>
      <c r="H53" s="228">
        <f>G53+H52</f>
        <v>0.17214644031463464</v>
      </c>
      <c r="I53" s="228">
        <f t="shared" ref="I53:S53" si="283">H53+I52</f>
        <v>0.2183992049120225</v>
      </c>
      <c r="J53" s="228">
        <f t="shared" si="283"/>
        <v>0.29103150714366316</v>
      </c>
      <c r="K53" s="228">
        <f t="shared" si="283"/>
        <v>0.35076142959297452</v>
      </c>
      <c r="L53" s="228">
        <f t="shared" si="283"/>
        <v>0.41040950762064343</v>
      </c>
      <c r="M53" s="228">
        <f t="shared" si="283"/>
        <v>0.50869127439709538</v>
      </c>
      <c r="N53" s="228">
        <f t="shared" si="283"/>
        <v>0.59469117243132219</v>
      </c>
      <c r="O53" s="228">
        <f t="shared" si="283"/>
        <v>0.70055175959056049</v>
      </c>
      <c r="P53" s="228">
        <f t="shared" si="283"/>
        <v>0.81112178807517021</v>
      </c>
      <c r="Q53" s="228">
        <f t="shared" si="283"/>
        <v>0.88782990425192931</v>
      </c>
      <c r="R53" s="228">
        <f t="shared" si="283"/>
        <v>0.94346495840588551</v>
      </c>
      <c r="S53" s="228">
        <f t="shared" si="283"/>
        <v>1.0000000000000002</v>
      </c>
      <c r="T53" s="274"/>
      <c r="U53" s="275"/>
    </row>
  </sheetData>
  <mergeCells count="158">
    <mergeCell ref="B1:P1"/>
    <mergeCell ref="B2:P2"/>
    <mergeCell ref="B3:P4"/>
    <mergeCell ref="G5:P5"/>
    <mergeCell ref="Q1:U5"/>
    <mergeCell ref="T16:U16"/>
    <mergeCell ref="T17:U17"/>
    <mergeCell ref="T11:U11"/>
    <mergeCell ref="T12:U12"/>
    <mergeCell ref="T13:U13"/>
    <mergeCell ref="T14:U14"/>
    <mergeCell ref="T15:U15"/>
    <mergeCell ref="B7:C7"/>
    <mergeCell ref="T7:U7"/>
    <mergeCell ref="T8:U8"/>
    <mergeCell ref="T9:U9"/>
    <mergeCell ref="T10:U10"/>
    <mergeCell ref="D10:D11"/>
    <mergeCell ref="B10:C11"/>
    <mergeCell ref="D12:D13"/>
    <mergeCell ref="D14:D15"/>
    <mergeCell ref="D16:D17"/>
    <mergeCell ref="A3:A4"/>
    <mergeCell ref="A8:A9"/>
    <mergeCell ref="A10:A11"/>
    <mergeCell ref="A12:A13"/>
    <mergeCell ref="A14:A15"/>
    <mergeCell ref="A16:A17"/>
    <mergeCell ref="A18:A19"/>
    <mergeCell ref="A50:A51"/>
    <mergeCell ref="D8:D9"/>
    <mergeCell ref="A6:U6"/>
    <mergeCell ref="B5:E5"/>
    <mergeCell ref="B8:C9"/>
    <mergeCell ref="B12:C13"/>
    <mergeCell ref="B14:C15"/>
    <mergeCell ref="B16:C17"/>
    <mergeCell ref="D18:D19"/>
    <mergeCell ref="D50:D51"/>
    <mergeCell ref="E8:E9"/>
    <mergeCell ref="E10:E11"/>
    <mergeCell ref="E12:E13"/>
    <mergeCell ref="E14:E15"/>
    <mergeCell ref="E16:E17"/>
    <mergeCell ref="E18:E19"/>
    <mergeCell ref="E50:E51"/>
    <mergeCell ref="A20:A21"/>
    <mergeCell ref="B20:C21"/>
    <mergeCell ref="D20:D21"/>
    <mergeCell ref="E20:E21"/>
    <mergeCell ref="T20:U20"/>
    <mergeCell ref="T21:U21"/>
    <mergeCell ref="T52:U53"/>
    <mergeCell ref="B18:C19"/>
    <mergeCell ref="B50:C51"/>
    <mergeCell ref="A52:E52"/>
    <mergeCell ref="A53:E53"/>
    <mergeCell ref="T18:U18"/>
    <mergeCell ref="T19:U19"/>
    <mergeCell ref="A24:A25"/>
    <mergeCell ref="B24:C25"/>
    <mergeCell ref="D24:D25"/>
    <mergeCell ref="E24:E25"/>
    <mergeCell ref="T24:U24"/>
    <mergeCell ref="T25:U25"/>
    <mergeCell ref="A22:A23"/>
    <mergeCell ref="B22:C23"/>
    <mergeCell ref="D22:D23"/>
    <mergeCell ref="E22:E23"/>
    <mergeCell ref="T22:U22"/>
    <mergeCell ref="T23:U23"/>
    <mergeCell ref="A28:A29"/>
    <mergeCell ref="B28:C29"/>
    <mergeCell ref="D28:D29"/>
    <mergeCell ref="E28:E29"/>
    <mergeCell ref="T28:U28"/>
    <mergeCell ref="T29:U29"/>
    <mergeCell ref="A26:A27"/>
    <mergeCell ref="B26:C27"/>
    <mergeCell ref="D26:D27"/>
    <mergeCell ref="E26:E27"/>
    <mergeCell ref="T26:U26"/>
    <mergeCell ref="T27:U27"/>
    <mergeCell ref="A32:A33"/>
    <mergeCell ref="B32:C33"/>
    <mergeCell ref="D32:D33"/>
    <mergeCell ref="E32:E33"/>
    <mergeCell ref="T32:U32"/>
    <mergeCell ref="T33:U33"/>
    <mergeCell ref="A30:A31"/>
    <mergeCell ref="B30:C31"/>
    <mergeCell ref="D30:D31"/>
    <mergeCell ref="E30:E31"/>
    <mergeCell ref="T30:U30"/>
    <mergeCell ref="T31:U31"/>
    <mergeCell ref="A36:A37"/>
    <mergeCell ref="B36:C37"/>
    <mergeCell ref="D36:D37"/>
    <mergeCell ref="E36:E37"/>
    <mergeCell ref="T36:U36"/>
    <mergeCell ref="T37:U37"/>
    <mergeCell ref="A34:A35"/>
    <mergeCell ref="B34:C35"/>
    <mergeCell ref="D34:D35"/>
    <mergeCell ref="E34:E35"/>
    <mergeCell ref="T34:U34"/>
    <mergeCell ref="T35:U35"/>
    <mergeCell ref="A40:A41"/>
    <mergeCell ref="B40:C41"/>
    <mergeCell ref="D40:D41"/>
    <mergeCell ref="E40:E41"/>
    <mergeCell ref="T40:U40"/>
    <mergeCell ref="T41:U41"/>
    <mergeCell ref="A38:A39"/>
    <mergeCell ref="B38:C39"/>
    <mergeCell ref="D38:D39"/>
    <mergeCell ref="E38:E39"/>
    <mergeCell ref="T38:U38"/>
    <mergeCell ref="T39:U39"/>
    <mergeCell ref="A44:A45"/>
    <mergeCell ref="B44:C45"/>
    <mergeCell ref="D44:D45"/>
    <mergeCell ref="E44:E45"/>
    <mergeCell ref="T44:U44"/>
    <mergeCell ref="T45:U45"/>
    <mergeCell ref="A42:A43"/>
    <mergeCell ref="B42:C43"/>
    <mergeCell ref="D42:D43"/>
    <mergeCell ref="E42:E43"/>
    <mergeCell ref="T42:U42"/>
    <mergeCell ref="T43:U43"/>
    <mergeCell ref="A48:A49"/>
    <mergeCell ref="B48:C49"/>
    <mergeCell ref="D48:D49"/>
    <mergeCell ref="E48:E49"/>
    <mergeCell ref="T48:U48"/>
    <mergeCell ref="T49:U49"/>
    <mergeCell ref="A46:A47"/>
    <mergeCell ref="B46:C47"/>
    <mergeCell ref="D46:D47"/>
    <mergeCell ref="E46:E47"/>
    <mergeCell ref="T46:U46"/>
    <mergeCell ref="T47:U47"/>
    <mergeCell ref="S50:S51"/>
    <mergeCell ref="T50:U51"/>
    <mergeCell ref="N50:N51"/>
    <mergeCell ref="O50:O51"/>
    <mergeCell ref="P50:P51"/>
    <mergeCell ref="Q50:Q51"/>
    <mergeCell ref="R50:R51"/>
    <mergeCell ref="F50:F51"/>
    <mergeCell ref="G50:G51"/>
    <mergeCell ref="H50:H51"/>
    <mergeCell ref="I50:I51"/>
    <mergeCell ref="J50:J51"/>
    <mergeCell ref="K50:K51"/>
    <mergeCell ref="L50:L51"/>
    <mergeCell ref="M50:M51"/>
  </mergeCells>
  <pageMargins left="0.25" right="0.25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 ORÇAMENTÁRIA</vt:lpstr>
      <vt:lpstr>CRONOGRAMA</vt:lpstr>
      <vt:lpstr>CRONOGRAMA!Area_de_impressao</vt:lpstr>
      <vt:lpstr>'PLANILHA ORÇAMENTÁRIA'!Area_de_impressao</vt:lpstr>
      <vt:lpstr>'PLANILHA ORÇAMENTÁRIA'!Titulos_de_impressao</vt:lpstr>
    </vt:vector>
  </TitlesOfParts>
  <Manager/>
  <Company>PMJM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Dilermando</dc:creator>
  <cp:keywords/>
  <dc:description/>
  <cp:lastModifiedBy>PMJM</cp:lastModifiedBy>
  <cp:revision/>
  <dcterms:created xsi:type="dcterms:W3CDTF">2018-04-11T16:27:00Z</dcterms:created>
  <dcterms:modified xsi:type="dcterms:W3CDTF">2025-03-24T13:51:54Z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9C24E4FDBE644B3DA0572D614AD19411</vt:lpwstr>
  </property>
  <property fmtid="{D5CDD505-2E9C-101B-9397-08002B2CF9AE}" pid="3" name="KSOProductBuildVer">
    <vt:lpwstr>1046-11.2.0.11537</vt:lpwstr>
  </property>
</Properties>
</file>