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MJM\Desktop\"/>
    </mc:Choice>
  </mc:AlternateContent>
  <xr:revisionPtr revIDLastSave="0" documentId="8_{C7FE497C-6B99-43DE-A5B6-25D7275D34C9}" xr6:coauthVersionLast="47" xr6:coauthVersionMax="47" xr10:uidLastSave="{00000000-0000-0000-0000-000000000000}"/>
  <bookViews>
    <workbookView xWindow="0" yWindow="600" windowWidth="28800" windowHeight="15600" xr2:uid="{01E6E6B8-8326-4978-B2BB-C472C3A9550C}"/>
  </bookViews>
  <sheets>
    <sheet name="Planilha1" sheetId="1" r:id="rId1"/>
  </sheets>
  <externalReferences>
    <externalReference r:id="rId2"/>
  </externalReferenc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3" i="1" l="1"/>
  <c r="H34" i="1" s="1"/>
  <c r="I32" i="1"/>
  <c r="H32" i="1"/>
  <c r="F27" i="1"/>
  <c r="G25" i="1"/>
  <c r="H25" i="1" s="1"/>
  <c r="G24" i="1"/>
  <c r="E24" i="1"/>
  <c r="H24" i="1" s="1"/>
  <c r="G23" i="1"/>
  <c r="E23" i="1"/>
  <c r="H23" i="1" s="1"/>
  <c r="H22" i="1" s="1"/>
  <c r="G21" i="1"/>
  <c r="E21" i="1"/>
  <c r="H21" i="1" s="1"/>
  <c r="G20" i="1"/>
  <c r="E20" i="1"/>
  <c r="H20" i="1" s="1"/>
  <c r="H19" i="1" s="1"/>
  <c r="H18" i="1"/>
  <c r="G18" i="1"/>
  <c r="G17" i="1"/>
  <c r="E17" i="1"/>
  <c r="H17" i="1" s="1"/>
  <c r="G16" i="1"/>
  <c r="E16" i="1"/>
  <c r="H16" i="1" s="1"/>
  <c r="G15" i="1"/>
  <c r="E15" i="1"/>
  <c r="H15" i="1" s="1"/>
  <c r="H14" i="1" s="1"/>
  <c r="H13" i="1"/>
  <c r="G13" i="1"/>
  <c r="G12" i="1"/>
  <c r="H12" i="1" s="1"/>
  <c r="H11" i="1"/>
  <c r="G11" i="1"/>
  <c r="G10" i="1"/>
  <c r="E10" i="1"/>
  <c r="G27" i="1" s="1"/>
  <c r="H27" i="1" s="1"/>
  <c r="H26" i="1" s="1"/>
  <c r="H8" i="1"/>
  <c r="H7" i="1"/>
  <c r="H10" i="1" l="1"/>
  <c r="H9" i="1" s="1"/>
  <c r="H28" i="1" l="1"/>
</calcChain>
</file>

<file path=xl/sharedStrings.xml><?xml version="1.0" encoding="utf-8"?>
<sst xmlns="http://schemas.openxmlformats.org/spreadsheetml/2006/main" count="81" uniqueCount="76">
  <si>
    <t>FOLHA:</t>
  </si>
  <si>
    <t>PLANILHA ORÇAMENTÁRIA</t>
  </si>
  <si>
    <t>DATA:</t>
  </si>
  <si>
    <t>OBRA :</t>
  </si>
  <si>
    <t>Pavimentação de diversas ruas no Município - João Monlevade</t>
  </si>
  <si>
    <t>REF.:</t>
  </si>
  <si>
    <t>SETOP /JUNHO- 2022, SINAPI /JULHO-2022 E SUDECAP / JUNHO - 2022</t>
  </si>
  <si>
    <t>BDI: SETOP</t>
  </si>
  <si>
    <t>ITEM</t>
  </si>
  <si>
    <t xml:space="preserve">CODIGO DE REF.  </t>
  </si>
  <si>
    <t>DESCRIÇÃO</t>
  </si>
  <si>
    <t>UNIDADE</t>
  </si>
  <si>
    <t xml:space="preserve">QUANTIDADE </t>
  </si>
  <si>
    <t>PREÇO UNITÁRIO SEM BDI</t>
  </si>
  <si>
    <t>PREÇO UNITÁRIO COM BDI</t>
  </si>
  <si>
    <t>VALOR TOTAL</t>
  </si>
  <si>
    <t>ADMINISTRAÇÃO LOCAL</t>
  </si>
  <si>
    <t>1.1</t>
  </si>
  <si>
    <t>ACORDÃO 2622/2013 TCU</t>
  </si>
  <si>
    <t>ADMINISTRAÇÃO LOCAL CONFORME ACÓRDÃO Nº 2622/2013 - TCU - PLENÁRIO, TAXA PARA CONSTRUÇÃO DE INFRAESTRUTURA QUARTIL MÉDIO EM PERCENTUAL DE 6,99%</t>
  </si>
  <si>
    <t>UNID</t>
  </si>
  <si>
    <t>SERVIÇOS PRELIMINARES</t>
  </si>
  <si>
    <t>2.1</t>
  </si>
  <si>
    <t xml:space="preserve">ED-50152                       </t>
  </si>
  <si>
    <t>FORNECIMENTO E COLOCAÇÃO DE PLACA DE OBRA EM CHAPA GALVANIZADA (3,00 X 1,5 0 M) - EM CHAPA GALVANIZADA 0,26 AFIXADAS COM REBITES 540 E PARAFUSOS 3/8, EM ESTRUTURA METÁLICA VIGA U 2" ENRIJECIDA COM METALON 20 X 20, SUPORTE EM EUCALIPTO AUTOCLAVADO PINTADAS</t>
  </si>
  <si>
    <t>UNI</t>
  </si>
  <si>
    <t>2.2</t>
  </si>
  <si>
    <t xml:space="preserve">ED-50155                      </t>
  </si>
  <si>
    <t>LOCAÇÃO DE BANHEIRO QUÍMICO, DIMENSÃO (110X120X230)CM, LINHA PADRÃO, CONTENDO UMA (1) PIA/HIGIENIZADOR DE MÃOS, INCLUSIVE MANUTENÇÃO E MOBILIZAÇÃO/DESMOBILIZAÇÃO</t>
  </si>
  <si>
    <t>MÊS</t>
  </si>
  <si>
    <t>2.3</t>
  </si>
  <si>
    <t>ED-16350</t>
  </si>
  <si>
    <t>LOCAÇÃO DE CONTAINER COM ISOLAMENTO TÉRMICO, TIPO 3, PARA DEPÓSITO/FERRAMENTARIA DE OBRA, COM MEDIDAS REFERENCIAIS DE (6) METROS COMPRIMENTO, (2,3) METROS LARGURA E (2,5) METROS ALTURA ÚTIL INTERNA, INCLUSIVE LIGAÇÕES ELÉTRICAS INTERNAS, EXCLUSIVE MOBILIZAÇÃO/DESMOBILIZAÇÃO E LIGAÇÕES PROVISÓRIAS EXTERNAS</t>
  </si>
  <si>
    <t xml:space="preserve"> MÊS</t>
  </si>
  <si>
    <t>2.4</t>
  </si>
  <si>
    <t xml:space="preserve">ED-50137                         </t>
  </si>
  <si>
    <t>MOBILIZAÇÃO E DESMOBILIZAÇÃO DE CONTAINER, INCLUSIVE INSTALAÇÃO E TRANSPORTE COM CAMINHÃO GUINDAUTO (MUNCK)</t>
  </si>
  <si>
    <t xml:space="preserve">UNID </t>
  </si>
  <si>
    <t>OBRAS VIÁRIAS</t>
  </si>
  <si>
    <t>3.1</t>
  </si>
  <si>
    <t>RO-41366</t>
  </si>
  <si>
    <t>TRANSPORTE DE CONCRETO BETUMINOSO USINADO A QUENTE. DISTÂNCIA MÉDIA DE TRANSPORTE DE 30,10 A 40,00 KM (DENSIDADE DE MATERIAL SOLTO)</t>
  </si>
  <si>
    <t>M³XKM</t>
  </si>
  <si>
    <t>3.2</t>
  </si>
  <si>
    <t>TRANSPORTE COM CAMINHÃO TANQUE DE TRANSPORTE DE MATERIAL ASFÁLTICO DE 20000 L, EM VIA URBANA PAVIMENTADA, DMT ATE 30 KM (UNIDADE: TXKM). AF_07/2020</t>
  </si>
  <si>
    <t>TXKM</t>
  </si>
  <si>
    <t>3.3</t>
  </si>
  <si>
    <t>TRANSPORTE COM CAMINHÃO TANQUE DE TRANSPORTE DE MATERIAL ASFÁLTICO DE 20000 L, EM VIA URBANA PAVIMENTADA, ADICIONAL PARA DMT EXCEDENTE A 30 KM (UNIDADE: TXKM). AF_07/2020</t>
  </si>
  <si>
    <t>3.4</t>
  </si>
  <si>
    <t>ED-51130</t>
  </si>
  <si>
    <t>TRANSPORTE DE MATERIAL DE QUALQUER NATUREZA EM CAMINHÃO DMT &gt; 5 KM (DENTRO DO PERÍMETRO URBANO) - ADOTADO 14 KM</t>
  </si>
  <si>
    <t>DRENAGEM</t>
  </si>
  <si>
    <t>4.1</t>
  </si>
  <si>
    <t>19.12.01</t>
  </si>
  <si>
    <t>ALTEAMENTO DE CAIXA PARA BOCA DE LOBO SIMPLES</t>
  </si>
  <si>
    <t>M</t>
  </si>
  <si>
    <t>4.2</t>
  </si>
  <si>
    <t>19.22.04</t>
  </si>
  <si>
    <t>ALTEAMENTO DE TAMPAO DE PV EM ATE 20 CM</t>
  </si>
  <si>
    <t>PAVIMENTAÇÃO DE VIAS</t>
  </si>
  <si>
    <t>5.1</t>
  </si>
  <si>
    <t>EXECUÇÃO DE PINTURA DE LIGAÇÃO COM EMULSÃO ASFÁLTICA RR-2C. AF_11/2019</t>
  </si>
  <si>
    <t>M²</t>
  </si>
  <si>
    <t>5.2</t>
  </si>
  <si>
    <t>EXECUÇÃO DE PAVIMENTO COM APLICAÇÃO DE CONCRETO ASFÁLTICO, CAMADA DE ROLAMENTO - EXCLUSIVE CARGA E TRANSPORTE. AF_11/2019</t>
  </si>
  <si>
    <t>M³</t>
  </si>
  <si>
    <t>5.3</t>
  </si>
  <si>
    <t>ED-51139</t>
  </si>
  <si>
    <t>GUIA DE MEIO-FIO, EM CONCRETO COM FCK 20MPA, PRÉMOLDADA, MFC-01 PADRÃO DER-MG, DIMENSÕES (12X16,7X35)CM , EXCLUSIVE SARJETA, INCLUSIVE ESCAVAÇÃO, APILOAMENTO E TRANSPORTE COM RETIRADA DO MATERIAL ESCAVADO (EM CAÇAMBA)</t>
  </si>
  <si>
    <t>MOBILIZAÇÃO E DESMOBILIZAÇÃO</t>
  </si>
  <si>
    <t>6.1</t>
  </si>
  <si>
    <t>ED-50393</t>
  </si>
  <si>
    <t>MOBILIZAÇÃO E DESMOBILIZAÇÃO DE OBRAS ENTRE 1.000.000.01 E 3.000.000.00 (0,30 %)</t>
  </si>
  <si>
    <t>VALOR TOTAL:</t>
  </si>
  <si>
    <t>VISTO:</t>
  </si>
  <si>
    <t>OBS.: NÃO ESTÃO CONTEMPLADOS OS SERVIÇOS DE REDE DE ÁGUA E ESGOTO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</si>
</sst>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R$&quot;\ * #,##0.00_-;\-&quot;R$&quot;\ * #,##0.00_-;_-&quot;R$&quot;\ * &quot;-&quot;??_-;_-@_-"/>
    <numFmt numFmtId="164" formatCode="&quot;R$&quot;\ #,##0.00"/>
    <numFmt numFmtId="166" formatCode="&quot;R$&quot;#,##0.0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6"/>
      <name val="Arial"/>
      <family val="2"/>
    </font>
    <font>
      <sz val="14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6"/>
      <name val="Arial"/>
      <family val="2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sz val="10"/>
      <name val="Arial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2">
    <xf numFmtId="0" fontId="0" fillId="0" borderId="0" xfId="0"/>
    <xf numFmtId="0" fontId="2" fillId="0" borderId="1" xfId="0" applyFont="1" applyBorder="1" applyAlignment="1">
      <alignment horizontal="left" vertical="distributed"/>
    </xf>
    <xf numFmtId="14" fontId="3" fillId="0" borderId="2" xfId="0" applyNumberFormat="1" applyFont="1" applyBorder="1" applyAlignment="1">
      <alignment horizontal="center" vertical="distributed"/>
    </xf>
    <xf numFmtId="2" fontId="2" fillId="0" borderId="2" xfId="0" applyNumberFormat="1" applyFont="1" applyBorder="1" applyAlignment="1">
      <alignment horizontal="center" vertical="distributed"/>
    </xf>
    <xf numFmtId="14" fontId="4" fillId="0" borderId="2" xfId="0" applyNumberFormat="1" applyFont="1" applyBorder="1" applyAlignment="1">
      <alignment horizontal="center" vertical="distributed"/>
    </xf>
    <xf numFmtId="0" fontId="5" fillId="0" borderId="2" xfId="0" applyFont="1" applyBorder="1" applyAlignment="1">
      <alignment horizontal="center" vertical="distributed"/>
    </xf>
    <xf numFmtId="0" fontId="5" fillId="0" borderId="3" xfId="0" applyFont="1" applyBorder="1" applyAlignment="1">
      <alignment horizontal="center" vertical="distributed"/>
    </xf>
    <xf numFmtId="0" fontId="6" fillId="0" borderId="0" xfId="0" applyFont="1" applyAlignment="1">
      <alignment vertical="distributed"/>
    </xf>
    <xf numFmtId="0" fontId="2" fillId="0" borderId="4" xfId="0" applyFont="1" applyBorder="1" applyAlignment="1">
      <alignment horizontal="left" vertical="distributed"/>
    </xf>
    <xf numFmtId="0" fontId="7" fillId="0" borderId="5" xfId="0" applyFont="1" applyBorder="1" applyAlignment="1">
      <alignment horizontal="left" vertical="distributed"/>
    </xf>
    <xf numFmtId="0" fontId="6" fillId="0" borderId="5" xfId="0" applyFont="1" applyBorder="1" applyAlignment="1">
      <alignment horizontal="left" vertical="distributed"/>
    </xf>
    <xf numFmtId="0" fontId="5" fillId="0" borderId="5" xfId="0" applyFont="1" applyBorder="1" applyAlignment="1">
      <alignment horizontal="center" vertical="distributed"/>
    </xf>
    <xf numFmtId="0" fontId="5" fillId="0" borderId="6" xfId="0" applyFont="1" applyBorder="1" applyAlignment="1">
      <alignment horizontal="center" vertical="distributed"/>
    </xf>
    <xf numFmtId="14" fontId="6" fillId="2" borderId="7" xfId="0" applyNumberFormat="1" applyFont="1" applyFill="1" applyBorder="1" applyAlignment="1">
      <alignment horizontal="center" vertical="distributed"/>
    </xf>
    <xf numFmtId="14" fontId="6" fillId="2" borderId="8" xfId="0" applyNumberFormat="1" applyFont="1" applyFill="1" applyBorder="1" applyAlignment="1">
      <alignment horizontal="center" vertical="distributed"/>
    </xf>
    <xf numFmtId="14" fontId="6" fillId="2" borderId="9" xfId="0" applyNumberFormat="1" applyFont="1" applyFill="1" applyBorder="1" applyAlignment="1">
      <alignment horizontal="center" vertical="distributed"/>
    </xf>
    <xf numFmtId="2" fontId="5" fillId="0" borderId="5" xfId="0" applyNumberFormat="1" applyFont="1" applyBorder="1" applyAlignment="1">
      <alignment horizontal="center" vertical="distributed"/>
    </xf>
    <xf numFmtId="10" fontId="6" fillId="0" borderId="5" xfId="0" applyNumberFormat="1" applyFont="1" applyBorder="1" applyAlignment="1">
      <alignment horizontal="center" vertical="distributed"/>
    </xf>
    <xf numFmtId="0" fontId="5" fillId="0" borderId="10" xfId="0" applyFont="1" applyBorder="1" applyAlignment="1">
      <alignment horizontal="center" vertical="distributed"/>
    </xf>
    <xf numFmtId="0" fontId="5" fillId="0" borderId="8" xfId="0" applyFont="1" applyBorder="1" applyAlignment="1">
      <alignment horizontal="center" vertical="distributed"/>
    </xf>
    <xf numFmtId="0" fontId="5" fillId="0" borderId="11" xfId="0" applyFont="1" applyBorder="1" applyAlignment="1">
      <alignment horizontal="center" vertical="distributed"/>
    </xf>
    <xf numFmtId="0" fontId="8" fillId="3" borderId="4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/>
    </xf>
    <xf numFmtId="2" fontId="8" fillId="3" borderId="5" xfId="0" applyNumberFormat="1" applyFont="1" applyFill="1" applyBorder="1" applyAlignment="1">
      <alignment horizontal="center" vertical="distributed"/>
    </xf>
    <xf numFmtId="0" fontId="8" fillId="3" borderId="6" xfId="0" applyFont="1" applyFill="1" applyBorder="1" applyAlignment="1">
      <alignment horizontal="center" vertical="center" wrapText="1"/>
    </xf>
    <xf numFmtId="0" fontId="9" fillId="0" borderId="0" xfId="0" applyFont="1"/>
    <xf numFmtId="0" fontId="6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 wrapText="1"/>
    </xf>
    <xf numFmtId="49" fontId="6" fillId="2" borderId="5" xfId="0" applyNumberFormat="1" applyFont="1" applyFill="1" applyBorder="1" applyAlignment="1">
      <alignment vertical="center" wrapText="1" shrinkToFit="1"/>
    </xf>
    <xf numFmtId="0" fontId="6" fillId="2" borderId="5" xfId="0" applyFont="1" applyFill="1" applyBorder="1" applyAlignment="1">
      <alignment horizontal="center" vertical="center"/>
    </xf>
    <xf numFmtId="2" fontId="6" fillId="2" borderId="5" xfId="0" applyNumberFormat="1" applyFont="1" applyFill="1" applyBorder="1" applyAlignment="1">
      <alignment horizontal="center" vertical="center"/>
    </xf>
    <xf numFmtId="44" fontId="6" fillId="2" borderId="5" xfId="1" applyFont="1" applyFill="1" applyBorder="1" applyAlignment="1">
      <alignment vertical="center"/>
    </xf>
    <xf numFmtId="44" fontId="6" fillId="2" borderId="5" xfId="1" applyFont="1" applyFill="1" applyBorder="1" applyAlignment="1">
      <alignment vertical="distributed"/>
    </xf>
    <xf numFmtId="164" fontId="6" fillId="2" borderId="6" xfId="0" applyNumberFormat="1" applyFont="1" applyFill="1" applyBorder="1" applyAlignment="1">
      <alignment horizontal="distributed" vertical="distributed"/>
    </xf>
    <xf numFmtId="0" fontId="0" fillId="2" borderId="0" xfId="0" applyFill="1"/>
    <xf numFmtId="0" fontId="6" fillId="0" borderId="4" xfId="0" applyFont="1" applyBorder="1" applyAlignment="1">
      <alignment horizontal="distributed" vertical="distributed"/>
    </xf>
    <xf numFmtId="49" fontId="6" fillId="2" borderId="5" xfId="0" applyNumberFormat="1" applyFont="1" applyFill="1" applyBorder="1" applyAlignment="1">
      <alignment horizontal="center" vertical="center" wrapText="1" shrinkToFit="1"/>
    </xf>
    <xf numFmtId="49" fontId="6" fillId="0" borderId="5" xfId="0" applyNumberFormat="1" applyFont="1" applyBorder="1" applyAlignment="1">
      <alignment horizontal="center" vertical="center" wrapText="1" shrinkToFit="1"/>
    </xf>
    <xf numFmtId="2" fontId="6" fillId="0" borderId="5" xfId="0" applyNumberFormat="1" applyFont="1" applyBorder="1" applyAlignment="1">
      <alignment horizontal="center" vertical="center" wrapText="1" shrinkToFit="1"/>
    </xf>
    <xf numFmtId="44" fontId="6" fillId="2" borderId="5" xfId="1" applyFont="1" applyFill="1" applyBorder="1" applyAlignment="1">
      <alignment horizontal="right" vertical="distributed"/>
    </xf>
    <xf numFmtId="44" fontId="6" fillId="2" borderId="5" xfId="1" applyFont="1" applyFill="1" applyBorder="1" applyAlignment="1">
      <alignment horizontal="distributed" vertical="distributed"/>
    </xf>
    <xf numFmtId="164" fontId="6" fillId="0" borderId="6" xfId="0" applyNumberFormat="1" applyFont="1" applyBorder="1" applyAlignment="1">
      <alignment horizontal="distributed" vertical="distributed"/>
    </xf>
    <xf numFmtId="0" fontId="0" fillId="0" borderId="0" xfId="0" applyAlignment="1">
      <alignment horizontal="distributed" vertical="distributed"/>
    </xf>
    <xf numFmtId="49" fontId="0" fillId="0" borderId="0" xfId="0" applyNumberFormat="1" applyAlignment="1">
      <alignment horizontal="distributed" vertical="distributed"/>
    </xf>
    <xf numFmtId="0" fontId="6" fillId="2" borderId="4" xfId="0" applyFont="1" applyFill="1" applyBorder="1" applyAlignment="1">
      <alignment horizontal="distributed" vertical="distributed"/>
    </xf>
    <xf numFmtId="2" fontId="6" fillId="2" borderId="5" xfId="0" applyNumberFormat="1" applyFont="1" applyFill="1" applyBorder="1" applyAlignment="1">
      <alignment horizontal="center" vertical="distributed"/>
    </xf>
    <xf numFmtId="0" fontId="0" fillId="2" borderId="0" xfId="0" applyFill="1" applyAlignment="1">
      <alignment horizontal="distributed" vertical="distributed"/>
    </xf>
    <xf numFmtId="49" fontId="0" fillId="2" borderId="0" xfId="0" applyNumberFormat="1" applyFill="1" applyAlignment="1">
      <alignment horizontal="distributed" vertical="distributed"/>
    </xf>
    <xf numFmtId="0" fontId="6" fillId="2" borderId="5" xfId="0" applyFont="1" applyFill="1" applyBorder="1" applyAlignment="1">
      <alignment horizontal="center" vertical="distributed"/>
    </xf>
    <xf numFmtId="0" fontId="6" fillId="2" borderId="5" xfId="0" applyFont="1" applyFill="1" applyBorder="1" applyAlignment="1">
      <alignment horizontal="distributed" vertical="distributed"/>
    </xf>
    <xf numFmtId="44" fontId="10" fillId="2" borderId="0" xfId="1" applyFont="1" applyFill="1" applyBorder="1" applyAlignment="1">
      <alignment horizontal="distributed" vertical="distributed"/>
    </xf>
    <xf numFmtId="49" fontId="6" fillId="2" borderId="4" xfId="0" applyNumberFormat="1" applyFont="1" applyFill="1" applyBorder="1" applyAlignment="1">
      <alignment horizontal="center" vertical="center" wrapText="1" shrinkToFit="1"/>
    </xf>
    <xf numFmtId="2" fontId="6" fillId="2" borderId="5" xfId="0" applyNumberFormat="1" applyFont="1" applyFill="1" applyBorder="1" applyAlignment="1">
      <alignment horizontal="center" vertical="center" wrapText="1" shrinkToFit="1"/>
    </xf>
    <xf numFmtId="44" fontId="6" fillId="2" borderId="5" xfId="1" applyFont="1" applyFill="1" applyBorder="1" applyAlignment="1">
      <alignment horizontal="center" vertical="center"/>
    </xf>
    <xf numFmtId="0" fontId="6" fillId="2" borderId="0" xfId="0" applyFont="1" applyFill="1"/>
    <xf numFmtId="0" fontId="11" fillId="0" borderId="0" xfId="0" applyFont="1" applyAlignment="1">
      <alignment horizontal="distributed" vertical="distributed"/>
    </xf>
    <xf numFmtId="0" fontId="11" fillId="2" borderId="0" xfId="0" applyFont="1" applyFill="1" applyAlignment="1">
      <alignment horizontal="distributed" vertical="distributed"/>
    </xf>
    <xf numFmtId="0" fontId="6" fillId="2" borderId="5" xfId="0" applyFont="1" applyFill="1" applyBorder="1" applyAlignment="1">
      <alignment horizontal="distributed" vertical="distributed" wrapText="1"/>
    </xf>
    <xf numFmtId="0" fontId="6" fillId="2" borderId="5" xfId="0" applyFont="1" applyFill="1" applyBorder="1" applyAlignment="1">
      <alignment horizontal="justify" vertical="distributed" wrapText="1"/>
    </xf>
    <xf numFmtId="0" fontId="6" fillId="2" borderId="5" xfId="0" applyFont="1" applyFill="1" applyBorder="1" applyAlignment="1">
      <alignment horizontal="justify" vertical="center" wrapText="1"/>
    </xf>
    <xf numFmtId="164" fontId="7" fillId="2" borderId="0" xfId="0" applyNumberFormat="1" applyFont="1" applyFill="1" applyAlignment="1">
      <alignment horizontal="distributed" vertical="distributed"/>
    </xf>
    <xf numFmtId="49" fontId="0" fillId="0" borderId="0" xfId="0" applyNumberFormat="1"/>
    <xf numFmtId="0" fontId="6" fillId="2" borderId="12" xfId="0" applyFont="1" applyFill="1" applyBorder="1" applyAlignment="1">
      <alignment horizontal="distributed" vertical="distributed"/>
    </xf>
    <xf numFmtId="0" fontId="6" fillId="2" borderId="13" xfId="0" applyFont="1" applyFill="1" applyBorder="1" applyAlignment="1">
      <alignment horizontal="distributed" vertical="distributed"/>
    </xf>
    <xf numFmtId="0" fontId="6" fillId="2" borderId="13" xfId="0" applyFont="1" applyFill="1" applyBorder="1" applyAlignment="1">
      <alignment horizontal="justify" vertical="distributed" wrapText="1"/>
    </xf>
    <xf numFmtId="2" fontId="6" fillId="2" borderId="13" xfId="0" applyNumberFormat="1" applyFont="1" applyFill="1" applyBorder="1" applyAlignment="1">
      <alignment horizontal="center" vertical="distributed"/>
    </xf>
    <xf numFmtId="0" fontId="6" fillId="0" borderId="14" xfId="0" applyFont="1" applyBorder="1" applyAlignment="1">
      <alignment vertical="center"/>
    </xf>
    <xf numFmtId="0" fontId="6" fillId="0" borderId="15" xfId="0" applyFont="1" applyBorder="1" applyAlignment="1">
      <alignment vertical="center"/>
    </xf>
    <xf numFmtId="0" fontId="5" fillId="0" borderId="15" xfId="0" applyFont="1" applyBorder="1" applyAlignment="1">
      <alignment vertical="center"/>
    </xf>
    <xf numFmtId="2" fontId="5" fillId="0" borderId="15" xfId="0" applyNumberFormat="1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 wrapText="1"/>
    </xf>
    <xf numFmtId="0" fontId="13" fillId="4" borderId="16" xfId="0" applyFont="1" applyFill="1" applyBorder="1" applyAlignment="1">
      <alignment vertical="distributed"/>
    </xf>
    <xf numFmtId="164" fontId="13" fillId="4" borderId="17" xfId="0" applyNumberFormat="1" applyFont="1" applyFill="1" applyBorder="1" applyAlignment="1">
      <alignment horizontal="right" vertical="distributed"/>
    </xf>
    <xf numFmtId="0" fontId="13" fillId="0" borderId="18" xfId="0" applyFont="1" applyBorder="1" applyAlignment="1">
      <alignment horizontal="center" vertical="center" wrapText="1"/>
    </xf>
    <xf numFmtId="0" fontId="13" fillId="0" borderId="19" xfId="0" applyFont="1" applyBorder="1" applyAlignment="1">
      <alignment horizontal="center" vertical="center" wrapText="1"/>
    </xf>
    <xf numFmtId="0" fontId="12" fillId="0" borderId="18" xfId="0" applyFont="1" applyBorder="1" applyAlignment="1">
      <alignment horizontal="center" vertical="center" wrapText="1"/>
    </xf>
    <xf numFmtId="0" fontId="12" fillId="0" borderId="20" xfId="0" applyFont="1" applyBorder="1" applyAlignment="1">
      <alignment horizontal="center" vertical="center" wrapText="1"/>
    </xf>
    <xf numFmtId="0" fontId="12" fillId="0" borderId="19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2" fontId="0" fillId="0" borderId="0" xfId="0" applyNumberFormat="1" applyAlignment="1">
      <alignment horizontal="center"/>
    </xf>
    <xf numFmtId="2" fontId="0" fillId="0" borderId="0" xfId="0" applyNumberFormat="1"/>
    <xf numFmtId="164" fontId="0" fillId="0" borderId="0" xfId="0" applyNumberFormat="1"/>
    <xf numFmtId="0" fontId="5" fillId="5" borderId="4" xfId="0" applyFont="1" applyFill="1" applyBorder="1" applyAlignment="1">
      <alignment horizontal="distributed" vertical="distributed"/>
    </xf>
    <xf numFmtId="49" fontId="6" fillId="5" borderId="5" xfId="0" applyNumberFormat="1" applyFont="1" applyFill="1" applyBorder="1" applyAlignment="1">
      <alignment horizontal="center" vertical="center" wrapText="1" shrinkToFit="1"/>
    </xf>
    <xf numFmtId="0" fontId="5" fillId="5" borderId="5" xfId="0" applyFont="1" applyFill="1" applyBorder="1" applyAlignment="1">
      <alignment horizontal="justify" vertical="distributed" wrapText="1"/>
    </xf>
    <xf numFmtId="0" fontId="6" fillId="5" borderId="5" xfId="0" applyFont="1" applyFill="1" applyBorder="1" applyAlignment="1">
      <alignment horizontal="distributed" vertical="distributed"/>
    </xf>
    <xf numFmtId="2" fontId="6" fillId="5" borderId="5" xfId="0" applyNumberFormat="1" applyFont="1" applyFill="1" applyBorder="1" applyAlignment="1">
      <alignment horizontal="center" vertical="distributed"/>
    </xf>
    <xf numFmtId="44" fontId="6" fillId="5" borderId="5" xfId="1" applyFont="1" applyFill="1" applyBorder="1" applyAlignment="1">
      <alignment horizontal="distributed" vertical="distributed"/>
    </xf>
    <xf numFmtId="164" fontId="5" fillId="5" borderId="6" xfId="0" applyNumberFormat="1" applyFont="1" applyFill="1" applyBorder="1" applyAlignment="1">
      <alignment horizontal="distributed" vertical="distributed"/>
    </xf>
    <xf numFmtId="0" fontId="5" fillId="5" borderId="4" xfId="0" applyFont="1" applyFill="1" applyBorder="1" applyAlignment="1">
      <alignment horizontal="center" vertical="center"/>
    </xf>
    <xf numFmtId="0" fontId="5" fillId="5" borderId="5" xfId="0" applyFont="1" applyFill="1" applyBorder="1" applyAlignment="1">
      <alignment horizontal="left" vertical="center"/>
    </xf>
    <xf numFmtId="0" fontId="6" fillId="5" borderId="5" xfId="0" applyFont="1" applyFill="1" applyBorder="1" applyAlignment="1">
      <alignment horizontal="center" vertical="center"/>
    </xf>
    <xf numFmtId="2" fontId="6" fillId="5" borderId="5" xfId="0" applyNumberFormat="1" applyFont="1" applyFill="1" applyBorder="1" applyAlignment="1">
      <alignment horizontal="center" vertical="center"/>
    </xf>
    <xf numFmtId="166" fontId="5" fillId="5" borderId="6" xfId="0" applyNumberFormat="1" applyFont="1" applyFill="1" applyBorder="1" applyAlignment="1">
      <alignment horizontal="right" vertical="center"/>
    </xf>
    <xf numFmtId="0" fontId="5" fillId="5" borderId="5" xfId="0" applyFont="1" applyFill="1" applyBorder="1" applyAlignment="1">
      <alignment horizontal="distributed" vertical="distributed" wrapText="1"/>
    </xf>
    <xf numFmtId="0" fontId="4" fillId="5" borderId="5" xfId="0" applyFont="1" applyFill="1" applyBorder="1" applyAlignment="1">
      <alignment horizontal="center" vertical="center"/>
    </xf>
    <xf numFmtId="2" fontId="5" fillId="5" borderId="5" xfId="0" applyNumberFormat="1" applyFont="1" applyFill="1" applyBorder="1" applyAlignment="1">
      <alignment horizontal="center" vertical="distributed"/>
    </xf>
    <xf numFmtId="0" fontId="5" fillId="5" borderId="4" xfId="0" applyFont="1" applyFill="1" applyBorder="1" applyAlignment="1">
      <alignment horizontal="center" vertical="distributed" wrapText="1"/>
    </xf>
    <xf numFmtId="0" fontId="5" fillId="5" borderId="5" xfId="0" applyFont="1" applyFill="1" applyBorder="1" applyAlignment="1">
      <alignment horizontal="left" vertical="center" wrapText="1"/>
    </xf>
    <xf numFmtId="164" fontId="6" fillId="5" borderId="5" xfId="0" applyNumberFormat="1" applyFont="1" applyFill="1" applyBorder="1" applyAlignment="1">
      <alignment horizontal="center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38</xdr:row>
      <xdr:rowOff>66675</xdr:rowOff>
    </xdr:from>
    <xdr:to>
      <xdr:col>7</xdr:col>
      <xdr:colOff>2533650</xdr:colOff>
      <xdr:row>42</xdr:row>
      <xdr:rowOff>38100</xdr:rowOff>
    </xdr:to>
    <xdr:sp macro="" textlink="">
      <xdr:nvSpPr>
        <xdr:cNvPr id="2" name="Text Box 7">
          <a:extLst>
            <a:ext uri="{FF2B5EF4-FFF2-40B4-BE49-F238E27FC236}">
              <a16:creationId xmlns:a16="http://schemas.microsoft.com/office/drawing/2014/main" id="{22F49CBA-F30D-4E4D-AF48-5EED723FC8C4}"/>
            </a:ext>
          </a:extLst>
        </xdr:cNvPr>
        <xdr:cNvSpPr txBox="1">
          <a:spLocks noChangeArrowheads="1"/>
        </xdr:cNvSpPr>
      </xdr:nvSpPr>
      <xdr:spPr bwMode="auto">
        <a:xfrm>
          <a:off x="28575" y="18621375"/>
          <a:ext cx="15697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457200</xdr:colOff>
      <xdr:row>0</xdr:row>
      <xdr:rowOff>161925</xdr:rowOff>
    </xdr:from>
    <xdr:to>
      <xdr:col>7</xdr:col>
      <xdr:colOff>1914525</xdr:colOff>
      <xdr:row>2</xdr:row>
      <xdr:rowOff>255529</xdr:rowOff>
    </xdr:to>
    <xdr:pic>
      <xdr:nvPicPr>
        <xdr:cNvPr id="3" name="Imagem 3">
          <a:extLst>
            <a:ext uri="{FF2B5EF4-FFF2-40B4-BE49-F238E27FC236}">
              <a16:creationId xmlns:a16="http://schemas.microsoft.com/office/drawing/2014/main" id="{BB008A3C-3763-402E-A02F-20476E2967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91975" y="161925"/>
          <a:ext cx="3114675" cy="5793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orena/Obras/Diversas%20ruas/PLANILHA%20DIVERSAS%20RUA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versas ruas"/>
      <sheetName val="CRONOGRAMA"/>
      <sheetName val="Republica"/>
      <sheetName val="Alvorada"/>
      <sheetName val="Loanda"/>
      <sheetName val="Memoria de calculo Rep"/>
      <sheetName val="Memoria de calculo Alv"/>
      <sheetName val="Memoria de calculo loanda"/>
      <sheetName val=" SEM ADM"/>
    </sheetNames>
    <sheetDataSet>
      <sheetData sheetId="0"/>
      <sheetData sheetId="1"/>
      <sheetData sheetId="2">
        <row r="10">
          <cell r="E10">
            <v>1</v>
          </cell>
        </row>
        <row r="15">
          <cell r="E15" t="str">
            <v>13590,21</v>
          </cell>
        </row>
        <row r="16">
          <cell r="E16" t="str">
            <v>90,35</v>
          </cell>
        </row>
        <row r="17">
          <cell r="E17" t="str">
            <v>18,37</v>
          </cell>
        </row>
        <row r="19">
          <cell r="E19">
            <v>8</v>
          </cell>
        </row>
        <row r="20">
          <cell r="E20">
            <v>4</v>
          </cell>
        </row>
        <row r="22">
          <cell r="E22">
            <v>7529.11</v>
          </cell>
        </row>
        <row r="23">
          <cell r="E23">
            <v>376.47</v>
          </cell>
        </row>
      </sheetData>
      <sheetData sheetId="3">
        <row r="10">
          <cell r="E10">
            <v>1</v>
          </cell>
        </row>
        <row r="15">
          <cell r="E15" t="str">
            <v>6978,85</v>
          </cell>
        </row>
        <row r="16">
          <cell r="E16" t="str">
            <v>46,4</v>
          </cell>
        </row>
        <row r="17">
          <cell r="E17" t="str">
            <v>9,43</v>
          </cell>
        </row>
        <row r="19">
          <cell r="E19">
            <v>5.2</v>
          </cell>
        </row>
        <row r="20">
          <cell r="E20">
            <v>4</v>
          </cell>
        </row>
        <row r="22">
          <cell r="E22">
            <v>3866.35</v>
          </cell>
        </row>
        <row r="23">
          <cell r="E23">
            <v>193.32</v>
          </cell>
        </row>
      </sheetData>
      <sheetData sheetId="4">
        <row r="10">
          <cell r="E10">
            <v>1</v>
          </cell>
        </row>
        <row r="15">
          <cell r="E15" t="str">
            <v>1906,08</v>
          </cell>
        </row>
        <row r="16">
          <cell r="E16" t="str">
            <v>12,67</v>
          </cell>
        </row>
        <row r="17">
          <cell r="E17" t="str">
            <v>2,58</v>
          </cell>
        </row>
        <row r="19">
          <cell r="E19">
            <v>2.8</v>
          </cell>
        </row>
        <row r="20">
          <cell r="E20">
            <v>4</v>
          </cell>
        </row>
        <row r="22">
          <cell r="E22">
            <v>1056.07</v>
          </cell>
        </row>
        <row r="23">
          <cell r="E23">
            <v>52.8</v>
          </cell>
        </row>
      </sheetData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BC68CA-1042-4F5A-84C9-F5D696DA342F}">
  <dimension ref="A1:L34"/>
  <sheetViews>
    <sheetView tabSelected="1" topLeftCell="A10" workbookViewId="0">
      <selection activeCell="H7" sqref="H7"/>
    </sheetView>
  </sheetViews>
  <sheetFormatPr defaultRowHeight="15" x14ac:dyDescent="0.25"/>
  <cols>
    <col min="1" max="1" width="14.140625" customWidth="1"/>
    <col min="2" max="2" width="17.42578125" customWidth="1"/>
    <col min="3" max="3" width="82.42578125" customWidth="1"/>
    <col min="4" max="4" width="14.85546875" customWidth="1"/>
    <col min="5" max="5" width="19.28515625" style="81" customWidth="1"/>
    <col min="6" max="6" width="24.85546875" style="82" customWidth="1"/>
    <col min="7" max="7" width="24.85546875" customWidth="1"/>
    <col min="8" max="8" width="38.28515625" customWidth="1"/>
    <col min="9" max="9" width="14.7109375" bestFit="1" customWidth="1"/>
    <col min="10" max="10" width="23.5703125" bestFit="1" customWidth="1"/>
    <col min="257" max="257" width="14.140625" customWidth="1"/>
    <col min="258" max="258" width="17.42578125" customWidth="1"/>
    <col min="259" max="259" width="82.42578125" customWidth="1"/>
    <col min="260" max="260" width="14.85546875" customWidth="1"/>
    <col min="261" max="261" width="19.28515625" customWidth="1"/>
    <col min="262" max="263" width="24.85546875" customWidth="1"/>
    <col min="264" max="264" width="38.28515625" customWidth="1"/>
    <col min="265" max="265" width="14.7109375" bestFit="1" customWidth="1"/>
    <col min="266" max="266" width="23.5703125" bestFit="1" customWidth="1"/>
    <col min="513" max="513" width="14.140625" customWidth="1"/>
    <col min="514" max="514" width="17.42578125" customWidth="1"/>
    <col min="515" max="515" width="82.42578125" customWidth="1"/>
    <col min="516" max="516" width="14.85546875" customWidth="1"/>
    <col min="517" max="517" width="19.28515625" customWidth="1"/>
    <col min="518" max="519" width="24.85546875" customWidth="1"/>
    <col min="520" max="520" width="38.28515625" customWidth="1"/>
    <col min="521" max="521" width="14.7109375" bestFit="1" customWidth="1"/>
    <col min="522" max="522" width="23.5703125" bestFit="1" customWidth="1"/>
    <col min="769" max="769" width="14.140625" customWidth="1"/>
    <col min="770" max="770" width="17.42578125" customWidth="1"/>
    <col min="771" max="771" width="82.42578125" customWidth="1"/>
    <col min="772" max="772" width="14.85546875" customWidth="1"/>
    <col min="773" max="773" width="19.28515625" customWidth="1"/>
    <col min="774" max="775" width="24.85546875" customWidth="1"/>
    <col min="776" max="776" width="38.28515625" customWidth="1"/>
    <col min="777" max="777" width="14.7109375" bestFit="1" customWidth="1"/>
    <col min="778" max="778" width="23.5703125" bestFit="1" customWidth="1"/>
    <col min="1025" max="1025" width="14.140625" customWidth="1"/>
    <col min="1026" max="1026" width="17.42578125" customWidth="1"/>
    <col min="1027" max="1027" width="82.42578125" customWidth="1"/>
    <col min="1028" max="1028" width="14.85546875" customWidth="1"/>
    <col min="1029" max="1029" width="19.28515625" customWidth="1"/>
    <col min="1030" max="1031" width="24.85546875" customWidth="1"/>
    <col min="1032" max="1032" width="38.28515625" customWidth="1"/>
    <col min="1033" max="1033" width="14.7109375" bestFit="1" customWidth="1"/>
    <col min="1034" max="1034" width="23.5703125" bestFit="1" customWidth="1"/>
    <col min="1281" max="1281" width="14.140625" customWidth="1"/>
    <col min="1282" max="1282" width="17.42578125" customWidth="1"/>
    <col min="1283" max="1283" width="82.42578125" customWidth="1"/>
    <col min="1284" max="1284" width="14.85546875" customWidth="1"/>
    <col min="1285" max="1285" width="19.28515625" customWidth="1"/>
    <col min="1286" max="1287" width="24.85546875" customWidth="1"/>
    <col min="1288" max="1288" width="38.28515625" customWidth="1"/>
    <col min="1289" max="1289" width="14.7109375" bestFit="1" customWidth="1"/>
    <col min="1290" max="1290" width="23.5703125" bestFit="1" customWidth="1"/>
    <col min="1537" max="1537" width="14.140625" customWidth="1"/>
    <col min="1538" max="1538" width="17.42578125" customWidth="1"/>
    <col min="1539" max="1539" width="82.42578125" customWidth="1"/>
    <col min="1540" max="1540" width="14.85546875" customWidth="1"/>
    <col min="1541" max="1541" width="19.28515625" customWidth="1"/>
    <col min="1542" max="1543" width="24.85546875" customWidth="1"/>
    <col min="1544" max="1544" width="38.28515625" customWidth="1"/>
    <col min="1545" max="1545" width="14.7109375" bestFit="1" customWidth="1"/>
    <col min="1546" max="1546" width="23.5703125" bestFit="1" customWidth="1"/>
    <col min="1793" max="1793" width="14.140625" customWidth="1"/>
    <col min="1794" max="1794" width="17.42578125" customWidth="1"/>
    <col min="1795" max="1795" width="82.42578125" customWidth="1"/>
    <col min="1796" max="1796" width="14.85546875" customWidth="1"/>
    <col min="1797" max="1797" width="19.28515625" customWidth="1"/>
    <col min="1798" max="1799" width="24.85546875" customWidth="1"/>
    <col min="1800" max="1800" width="38.28515625" customWidth="1"/>
    <col min="1801" max="1801" width="14.7109375" bestFit="1" customWidth="1"/>
    <col min="1802" max="1802" width="23.5703125" bestFit="1" customWidth="1"/>
    <col min="2049" max="2049" width="14.140625" customWidth="1"/>
    <col min="2050" max="2050" width="17.42578125" customWidth="1"/>
    <col min="2051" max="2051" width="82.42578125" customWidth="1"/>
    <col min="2052" max="2052" width="14.85546875" customWidth="1"/>
    <col min="2053" max="2053" width="19.28515625" customWidth="1"/>
    <col min="2054" max="2055" width="24.85546875" customWidth="1"/>
    <col min="2056" max="2056" width="38.28515625" customWidth="1"/>
    <col min="2057" max="2057" width="14.7109375" bestFit="1" customWidth="1"/>
    <col min="2058" max="2058" width="23.5703125" bestFit="1" customWidth="1"/>
    <col min="2305" max="2305" width="14.140625" customWidth="1"/>
    <col min="2306" max="2306" width="17.42578125" customWidth="1"/>
    <col min="2307" max="2307" width="82.42578125" customWidth="1"/>
    <col min="2308" max="2308" width="14.85546875" customWidth="1"/>
    <col min="2309" max="2309" width="19.28515625" customWidth="1"/>
    <col min="2310" max="2311" width="24.85546875" customWidth="1"/>
    <col min="2312" max="2312" width="38.28515625" customWidth="1"/>
    <col min="2313" max="2313" width="14.7109375" bestFit="1" customWidth="1"/>
    <col min="2314" max="2314" width="23.5703125" bestFit="1" customWidth="1"/>
    <col min="2561" max="2561" width="14.140625" customWidth="1"/>
    <col min="2562" max="2562" width="17.42578125" customWidth="1"/>
    <col min="2563" max="2563" width="82.42578125" customWidth="1"/>
    <col min="2564" max="2564" width="14.85546875" customWidth="1"/>
    <col min="2565" max="2565" width="19.28515625" customWidth="1"/>
    <col min="2566" max="2567" width="24.85546875" customWidth="1"/>
    <col min="2568" max="2568" width="38.28515625" customWidth="1"/>
    <col min="2569" max="2569" width="14.7109375" bestFit="1" customWidth="1"/>
    <col min="2570" max="2570" width="23.5703125" bestFit="1" customWidth="1"/>
    <col min="2817" max="2817" width="14.140625" customWidth="1"/>
    <col min="2818" max="2818" width="17.42578125" customWidth="1"/>
    <col min="2819" max="2819" width="82.42578125" customWidth="1"/>
    <col min="2820" max="2820" width="14.85546875" customWidth="1"/>
    <col min="2821" max="2821" width="19.28515625" customWidth="1"/>
    <col min="2822" max="2823" width="24.85546875" customWidth="1"/>
    <col min="2824" max="2824" width="38.28515625" customWidth="1"/>
    <col min="2825" max="2825" width="14.7109375" bestFit="1" customWidth="1"/>
    <col min="2826" max="2826" width="23.5703125" bestFit="1" customWidth="1"/>
    <col min="3073" max="3073" width="14.140625" customWidth="1"/>
    <col min="3074" max="3074" width="17.42578125" customWidth="1"/>
    <col min="3075" max="3075" width="82.42578125" customWidth="1"/>
    <col min="3076" max="3076" width="14.85546875" customWidth="1"/>
    <col min="3077" max="3077" width="19.28515625" customWidth="1"/>
    <col min="3078" max="3079" width="24.85546875" customWidth="1"/>
    <col min="3080" max="3080" width="38.28515625" customWidth="1"/>
    <col min="3081" max="3081" width="14.7109375" bestFit="1" customWidth="1"/>
    <col min="3082" max="3082" width="23.5703125" bestFit="1" customWidth="1"/>
    <col min="3329" max="3329" width="14.140625" customWidth="1"/>
    <col min="3330" max="3330" width="17.42578125" customWidth="1"/>
    <col min="3331" max="3331" width="82.42578125" customWidth="1"/>
    <col min="3332" max="3332" width="14.85546875" customWidth="1"/>
    <col min="3333" max="3333" width="19.28515625" customWidth="1"/>
    <col min="3334" max="3335" width="24.85546875" customWidth="1"/>
    <col min="3336" max="3336" width="38.28515625" customWidth="1"/>
    <col min="3337" max="3337" width="14.7109375" bestFit="1" customWidth="1"/>
    <col min="3338" max="3338" width="23.5703125" bestFit="1" customWidth="1"/>
    <col min="3585" max="3585" width="14.140625" customWidth="1"/>
    <col min="3586" max="3586" width="17.42578125" customWidth="1"/>
    <col min="3587" max="3587" width="82.42578125" customWidth="1"/>
    <col min="3588" max="3588" width="14.85546875" customWidth="1"/>
    <col min="3589" max="3589" width="19.28515625" customWidth="1"/>
    <col min="3590" max="3591" width="24.85546875" customWidth="1"/>
    <col min="3592" max="3592" width="38.28515625" customWidth="1"/>
    <col min="3593" max="3593" width="14.7109375" bestFit="1" customWidth="1"/>
    <col min="3594" max="3594" width="23.5703125" bestFit="1" customWidth="1"/>
    <col min="3841" max="3841" width="14.140625" customWidth="1"/>
    <col min="3842" max="3842" width="17.42578125" customWidth="1"/>
    <col min="3843" max="3843" width="82.42578125" customWidth="1"/>
    <col min="3844" max="3844" width="14.85546875" customWidth="1"/>
    <col min="3845" max="3845" width="19.28515625" customWidth="1"/>
    <col min="3846" max="3847" width="24.85546875" customWidth="1"/>
    <col min="3848" max="3848" width="38.28515625" customWidth="1"/>
    <col min="3849" max="3849" width="14.7109375" bestFit="1" customWidth="1"/>
    <col min="3850" max="3850" width="23.5703125" bestFit="1" customWidth="1"/>
    <col min="4097" max="4097" width="14.140625" customWidth="1"/>
    <col min="4098" max="4098" width="17.42578125" customWidth="1"/>
    <col min="4099" max="4099" width="82.42578125" customWidth="1"/>
    <col min="4100" max="4100" width="14.85546875" customWidth="1"/>
    <col min="4101" max="4101" width="19.28515625" customWidth="1"/>
    <col min="4102" max="4103" width="24.85546875" customWidth="1"/>
    <col min="4104" max="4104" width="38.28515625" customWidth="1"/>
    <col min="4105" max="4105" width="14.7109375" bestFit="1" customWidth="1"/>
    <col min="4106" max="4106" width="23.5703125" bestFit="1" customWidth="1"/>
    <col min="4353" max="4353" width="14.140625" customWidth="1"/>
    <col min="4354" max="4354" width="17.42578125" customWidth="1"/>
    <col min="4355" max="4355" width="82.42578125" customWidth="1"/>
    <col min="4356" max="4356" width="14.85546875" customWidth="1"/>
    <col min="4357" max="4357" width="19.28515625" customWidth="1"/>
    <col min="4358" max="4359" width="24.85546875" customWidth="1"/>
    <col min="4360" max="4360" width="38.28515625" customWidth="1"/>
    <col min="4361" max="4361" width="14.7109375" bestFit="1" customWidth="1"/>
    <col min="4362" max="4362" width="23.5703125" bestFit="1" customWidth="1"/>
    <col min="4609" max="4609" width="14.140625" customWidth="1"/>
    <col min="4610" max="4610" width="17.42578125" customWidth="1"/>
    <col min="4611" max="4611" width="82.42578125" customWidth="1"/>
    <col min="4612" max="4612" width="14.85546875" customWidth="1"/>
    <col min="4613" max="4613" width="19.28515625" customWidth="1"/>
    <col min="4614" max="4615" width="24.85546875" customWidth="1"/>
    <col min="4616" max="4616" width="38.28515625" customWidth="1"/>
    <col min="4617" max="4617" width="14.7109375" bestFit="1" customWidth="1"/>
    <col min="4618" max="4618" width="23.5703125" bestFit="1" customWidth="1"/>
    <col min="4865" max="4865" width="14.140625" customWidth="1"/>
    <col min="4866" max="4866" width="17.42578125" customWidth="1"/>
    <col min="4867" max="4867" width="82.42578125" customWidth="1"/>
    <col min="4868" max="4868" width="14.85546875" customWidth="1"/>
    <col min="4869" max="4869" width="19.28515625" customWidth="1"/>
    <col min="4870" max="4871" width="24.85546875" customWidth="1"/>
    <col min="4872" max="4872" width="38.28515625" customWidth="1"/>
    <col min="4873" max="4873" width="14.7109375" bestFit="1" customWidth="1"/>
    <col min="4874" max="4874" width="23.5703125" bestFit="1" customWidth="1"/>
    <col min="5121" max="5121" width="14.140625" customWidth="1"/>
    <col min="5122" max="5122" width="17.42578125" customWidth="1"/>
    <col min="5123" max="5123" width="82.42578125" customWidth="1"/>
    <col min="5124" max="5124" width="14.85546875" customWidth="1"/>
    <col min="5125" max="5125" width="19.28515625" customWidth="1"/>
    <col min="5126" max="5127" width="24.85546875" customWidth="1"/>
    <col min="5128" max="5128" width="38.28515625" customWidth="1"/>
    <col min="5129" max="5129" width="14.7109375" bestFit="1" customWidth="1"/>
    <col min="5130" max="5130" width="23.5703125" bestFit="1" customWidth="1"/>
    <col min="5377" max="5377" width="14.140625" customWidth="1"/>
    <col min="5378" max="5378" width="17.42578125" customWidth="1"/>
    <col min="5379" max="5379" width="82.42578125" customWidth="1"/>
    <col min="5380" max="5380" width="14.85546875" customWidth="1"/>
    <col min="5381" max="5381" width="19.28515625" customWidth="1"/>
    <col min="5382" max="5383" width="24.85546875" customWidth="1"/>
    <col min="5384" max="5384" width="38.28515625" customWidth="1"/>
    <col min="5385" max="5385" width="14.7109375" bestFit="1" customWidth="1"/>
    <col min="5386" max="5386" width="23.5703125" bestFit="1" customWidth="1"/>
    <col min="5633" max="5633" width="14.140625" customWidth="1"/>
    <col min="5634" max="5634" width="17.42578125" customWidth="1"/>
    <col min="5635" max="5635" width="82.42578125" customWidth="1"/>
    <col min="5636" max="5636" width="14.85546875" customWidth="1"/>
    <col min="5637" max="5637" width="19.28515625" customWidth="1"/>
    <col min="5638" max="5639" width="24.85546875" customWidth="1"/>
    <col min="5640" max="5640" width="38.28515625" customWidth="1"/>
    <col min="5641" max="5641" width="14.7109375" bestFit="1" customWidth="1"/>
    <col min="5642" max="5642" width="23.5703125" bestFit="1" customWidth="1"/>
    <col min="5889" max="5889" width="14.140625" customWidth="1"/>
    <col min="5890" max="5890" width="17.42578125" customWidth="1"/>
    <col min="5891" max="5891" width="82.42578125" customWidth="1"/>
    <col min="5892" max="5892" width="14.85546875" customWidth="1"/>
    <col min="5893" max="5893" width="19.28515625" customWidth="1"/>
    <col min="5894" max="5895" width="24.85546875" customWidth="1"/>
    <col min="5896" max="5896" width="38.28515625" customWidth="1"/>
    <col min="5897" max="5897" width="14.7109375" bestFit="1" customWidth="1"/>
    <col min="5898" max="5898" width="23.5703125" bestFit="1" customWidth="1"/>
    <col min="6145" max="6145" width="14.140625" customWidth="1"/>
    <col min="6146" max="6146" width="17.42578125" customWidth="1"/>
    <col min="6147" max="6147" width="82.42578125" customWidth="1"/>
    <col min="6148" max="6148" width="14.85546875" customWidth="1"/>
    <col min="6149" max="6149" width="19.28515625" customWidth="1"/>
    <col min="6150" max="6151" width="24.85546875" customWidth="1"/>
    <col min="6152" max="6152" width="38.28515625" customWidth="1"/>
    <col min="6153" max="6153" width="14.7109375" bestFit="1" customWidth="1"/>
    <col min="6154" max="6154" width="23.5703125" bestFit="1" customWidth="1"/>
    <col min="6401" max="6401" width="14.140625" customWidth="1"/>
    <col min="6402" max="6402" width="17.42578125" customWidth="1"/>
    <col min="6403" max="6403" width="82.42578125" customWidth="1"/>
    <col min="6404" max="6404" width="14.85546875" customWidth="1"/>
    <col min="6405" max="6405" width="19.28515625" customWidth="1"/>
    <col min="6406" max="6407" width="24.85546875" customWidth="1"/>
    <col min="6408" max="6408" width="38.28515625" customWidth="1"/>
    <col min="6409" max="6409" width="14.7109375" bestFit="1" customWidth="1"/>
    <col min="6410" max="6410" width="23.5703125" bestFit="1" customWidth="1"/>
    <col min="6657" max="6657" width="14.140625" customWidth="1"/>
    <col min="6658" max="6658" width="17.42578125" customWidth="1"/>
    <col min="6659" max="6659" width="82.42578125" customWidth="1"/>
    <col min="6660" max="6660" width="14.85546875" customWidth="1"/>
    <col min="6661" max="6661" width="19.28515625" customWidth="1"/>
    <col min="6662" max="6663" width="24.85546875" customWidth="1"/>
    <col min="6664" max="6664" width="38.28515625" customWidth="1"/>
    <col min="6665" max="6665" width="14.7109375" bestFit="1" customWidth="1"/>
    <col min="6666" max="6666" width="23.5703125" bestFit="1" customWidth="1"/>
    <col min="6913" max="6913" width="14.140625" customWidth="1"/>
    <col min="6914" max="6914" width="17.42578125" customWidth="1"/>
    <col min="6915" max="6915" width="82.42578125" customWidth="1"/>
    <col min="6916" max="6916" width="14.85546875" customWidth="1"/>
    <col min="6917" max="6917" width="19.28515625" customWidth="1"/>
    <col min="6918" max="6919" width="24.85546875" customWidth="1"/>
    <col min="6920" max="6920" width="38.28515625" customWidth="1"/>
    <col min="6921" max="6921" width="14.7109375" bestFit="1" customWidth="1"/>
    <col min="6922" max="6922" width="23.5703125" bestFit="1" customWidth="1"/>
    <col min="7169" max="7169" width="14.140625" customWidth="1"/>
    <col min="7170" max="7170" width="17.42578125" customWidth="1"/>
    <col min="7171" max="7171" width="82.42578125" customWidth="1"/>
    <col min="7172" max="7172" width="14.85546875" customWidth="1"/>
    <col min="7173" max="7173" width="19.28515625" customWidth="1"/>
    <col min="7174" max="7175" width="24.85546875" customWidth="1"/>
    <col min="7176" max="7176" width="38.28515625" customWidth="1"/>
    <col min="7177" max="7177" width="14.7109375" bestFit="1" customWidth="1"/>
    <col min="7178" max="7178" width="23.5703125" bestFit="1" customWidth="1"/>
    <col min="7425" max="7425" width="14.140625" customWidth="1"/>
    <col min="7426" max="7426" width="17.42578125" customWidth="1"/>
    <col min="7427" max="7427" width="82.42578125" customWidth="1"/>
    <col min="7428" max="7428" width="14.85546875" customWidth="1"/>
    <col min="7429" max="7429" width="19.28515625" customWidth="1"/>
    <col min="7430" max="7431" width="24.85546875" customWidth="1"/>
    <col min="7432" max="7432" width="38.28515625" customWidth="1"/>
    <col min="7433" max="7433" width="14.7109375" bestFit="1" customWidth="1"/>
    <col min="7434" max="7434" width="23.5703125" bestFit="1" customWidth="1"/>
    <col min="7681" max="7681" width="14.140625" customWidth="1"/>
    <col min="7682" max="7682" width="17.42578125" customWidth="1"/>
    <col min="7683" max="7683" width="82.42578125" customWidth="1"/>
    <col min="7684" max="7684" width="14.85546875" customWidth="1"/>
    <col min="7685" max="7685" width="19.28515625" customWidth="1"/>
    <col min="7686" max="7687" width="24.85546875" customWidth="1"/>
    <col min="7688" max="7688" width="38.28515625" customWidth="1"/>
    <col min="7689" max="7689" width="14.7109375" bestFit="1" customWidth="1"/>
    <col min="7690" max="7690" width="23.5703125" bestFit="1" customWidth="1"/>
    <col min="7937" max="7937" width="14.140625" customWidth="1"/>
    <col min="7938" max="7938" width="17.42578125" customWidth="1"/>
    <col min="7939" max="7939" width="82.42578125" customWidth="1"/>
    <col min="7940" max="7940" width="14.85546875" customWidth="1"/>
    <col min="7941" max="7941" width="19.28515625" customWidth="1"/>
    <col min="7942" max="7943" width="24.85546875" customWidth="1"/>
    <col min="7944" max="7944" width="38.28515625" customWidth="1"/>
    <col min="7945" max="7945" width="14.7109375" bestFit="1" customWidth="1"/>
    <col min="7946" max="7946" width="23.5703125" bestFit="1" customWidth="1"/>
    <col min="8193" max="8193" width="14.140625" customWidth="1"/>
    <col min="8194" max="8194" width="17.42578125" customWidth="1"/>
    <col min="8195" max="8195" width="82.42578125" customWidth="1"/>
    <col min="8196" max="8196" width="14.85546875" customWidth="1"/>
    <col min="8197" max="8197" width="19.28515625" customWidth="1"/>
    <col min="8198" max="8199" width="24.85546875" customWidth="1"/>
    <col min="8200" max="8200" width="38.28515625" customWidth="1"/>
    <col min="8201" max="8201" width="14.7109375" bestFit="1" customWidth="1"/>
    <col min="8202" max="8202" width="23.5703125" bestFit="1" customWidth="1"/>
    <col min="8449" max="8449" width="14.140625" customWidth="1"/>
    <col min="8450" max="8450" width="17.42578125" customWidth="1"/>
    <col min="8451" max="8451" width="82.42578125" customWidth="1"/>
    <col min="8452" max="8452" width="14.85546875" customWidth="1"/>
    <col min="8453" max="8453" width="19.28515625" customWidth="1"/>
    <col min="8454" max="8455" width="24.85546875" customWidth="1"/>
    <col min="8456" max="8456" width="38.28515625" customWidth="1"/>
    <col min="8457" max="8457" width="14.7109375" bestFit="1" customWidth="1"/>
    <col min="8458" max="8458" width="23.5703125" bestFit="1" customWidth="1"/>
    <col min="8705" max="8705" width="14.140625" customWidth="1"/>
    <col min="8706" max="8706" width="17.42578125" customWidth="1"/>
    <col min="8707" max="8707" width="82.42578125" customWidth="1"/>
    <col min="8708" max="8708" width="14.85546875" customWidth="1"/>
    <col min="8709" max="8709" width="19.28515625" customWidth="1"/>
    <col min="8710" max="8711" width="24.85546875" customWidth="1"/>
    <col min="8712" max="8712" width="38.28515625" customWidth="1"/>
    <col min="8713" max="8713" width="14.7109375" bestFit="1" customWidth="1"/>
    <col min="8714" max="8714" width="23.5703125" bestFit="1" customWidth="1"/>
    <col min="8961" max="8961" width="14.140625" customWidth="1"/>
    <col min="8962" max="8962" width="17.42578125" customWidth="1"/>
    <col min="8963" max="8963" width="82.42578125" customWidth="1"/>
    <col min="8964" max="8964" width="14.85546875" customWidth="1"/>
    <col min="8965" max="8965" width="19.28515625" customWidth="1"/>
    <col min="8966" max="8967" width="24.85546875" customWidth="1"/>
    <col min="8968" max="8968" width="38.28515625" customWidth="1"/>
    <col min="8969" max="8969" width="14.7109375" bestFit="1" customWidth="1"/>
    <col min="8970" max="8970" width="23.5703125" bestFit="1" customWidth="1"/>
    <col min="9217" max="9217" width="14.140625" customWidth="1"/>
    <col min="9218" max="9218" width="17.42578125" customWidth="1"/>
    <col min="9219" max="9219" width="82.42578125" customWidth="1"/>
    <col min="9220" max="9220" width="14.85546875" customWidth="1"/>
    <col min="9221" max="9221" width="19.28515625" customWidth="1"/>
    <col min="9222" max="9223" width="24.85546875" customWidth="1"/>
    <col min="9224" max="9224" width="38.28515625" customWidth="1"/>
    <col min="9225" max="9225" width="14.7109375" bestFit="1" customWidth="1"/>
    <col min="9226" max="9226" width="23.5703125" bestFit="1" customWidth="1"/>
    <col min="9473" max="9473" width="14.140625" customWidth="1"/>
    <col min="9474" max="9474" width="17.42578125" customWidth="1"/>
    <col min="9475" max="9475" width="82.42578125" customWidth="1"/>
    <col min="9476" max="9476" width="14.85546875" customWidth="1"/>
    <col min="9477" max="9477" width="19.28515625" customWidth="1"/>
    <col min="9478" max="9479" width="24.85546875" customWidth="1"/>
    <col min="9480" max="9480" width="38.28515625" customWidth="1"/>
    <col min="9481" max="9481" width="14.7109375" bestFit="1" customWidth="1"/>
    <col min="9482" max="9482" width="23.5703125" bestFit="1" customWidth="1"/>
    <col min="9729" max="9729" width="14.140625" customWidth="1"/>
    <col min="9730" max="9730" width="17.42578125" customWidth="1"/>
    <col min="9731" max="9731" width="82.42578125" customWidth="1"/>
    <col min="9732" max="9732" width="14.85546875" customWidth="1"/>
    <col min="9733" max="9733" width="19.28515625" customWidth="1"/>
    <col min="9734" max="9735" width="24.85546875" customWidth="1"/>
    <col min="9736" max="9736" width="38.28515625" customWidth="1"/>
    <col min="9737" max="9737" width="14.7109375" bestFit="1" customWidth="1"/>
    <col min="9738" max="9738" width="23.5703125" bestFit="1" customWidth="1"/>
    <col min="9985" max="9985" width="14.140625" customWidth="1"/>
    <col min="9986" max="9986" width="17.42578125" customWidth="1"/>
    <col min="9987" max="9987" width="82.42578125" customWidth="1"/>
    <col min="9988" max="9988" width="14.85546875" customWidth="1"/>
    <col min="9989" max="9989" width="19.28515625" customWidth="1"/>
    <col min="9990" max="9991" width="24.85546875" customWidth="1"/>
    <col min="9992" max="9992" width="38.28515625" customWidth="1"/>
    <col min="9993" max="9993" width="14.7109375" bestFit="1" customWidth="1"/>
    <col min="9994" max="9994" width="23.5703125" bestFit="1" customWidth="1"/>
    <col min="10241" max="10241" width="14.140625" customWidth="1"/>
    <col min="10242" max="10242" width="17.42578125" customWidth="1"/>
    <col min="10243" max="10243" width="82.42578125" customWidth="1"/>
    <col min="10244" max="10244" width="14.85546875" customWidth="1"/>
    <col min="10245" max="10245" width="19.28515625" customWidth="1"/>
    <col min="10246" max="10247" width="24.85546875" customWidth="1"/>
    <col min="10248" max="10248" width="38.28515625" customWidth="1"/>
    <col min="10249" max="10249" width="14.7109375" bestFit="1" customWidth="1"/>
    <col min="10250" max="10250" width="23.5703125" bestFit="1" customWidth="1"/>
    <col min="10497" max="10497" width="14.140625" customWidth="1"/>
    <col min="10498" max="10498" width="17.42578125" customWidth="1"/>
    <col min="10499" max="10499" width="82.42578125" customWidth="1"/>
    <col min="10500" max="10500" width="14.85546875" customWidth="1"/>
    <col min="10501" max="10501" width="19.28515625" customWidth="1"/>
    <col min="10502" max="10503" width="24.85546875" customWidth="1"/>
    <col min="10504" max="10504" width="38.28515625" customWidth="1"/>
    <col min="10505" max="10505" width="14.7109375" bestFit="1" customWidth="1"/>
    <col min="10506" max="10506" width="23.5703125" bestFit="1" customWidth="1"/>
    <col min="10753" max="10753" width="14.140625" customWidth="1"/>
    <col min="10754" max="10754" width="17.42578125" customWidth="1"/>
    <col min="10755" max="10755" width="82.42578125" customWidth="1"/>
    <col min="10756" max="10756" width="14.85546875" customWidth="1"/>
    <col min="10757" max="10757" width="19.28515625" customWidth="1"/>
    <col min="10758" max="10759" width="24.85546875" customWidth="1"/>
    <col min="10760" max="10760" width="38.28515625" customWidth="1"/>
    <col min="10761" max="10761" width="14.7109375" bestFit="1" customWidth="1"/>
    <col min="10762" max="10762" width="23.5703125" bestFit="1" customWidth="1"/>
    <col min="11009" max="11009" width="14.140625" customWidth="1"/>
    <col min="11010" max="11010" width="17.42578125" customWidth="1"/>
    <col min="11011" max="11011" width="82.42578125" customWidth="1"/>
    <col min="11012" max="11012" width="14.85546875" customWidth="1"/>
    <col min="11013" max="11013" width="19.28515625" customWidth="1"/>
    <col min="11014" max="11015" width="24.85546875" customWidth="1"/>
    <col min="11016" max="11016" width="38.28515625" customWidth="1"/>
    <col min="11017" max="11017" width="14.7109375" bestFit="1" customWidth="1"/>
    <col min="11018" max="11018" width="23.5703125" bestFit="1" customWidth="1"/>
    <col min="11265" max="11265" width="14.140625" customWidth="1"/>
    <col min="11266" max="11266" width="17.42578125" customWidth="1"/>
    <col min="11267" max="11267" width="82.42578125" customWidth="1"/>
    <col min="11268" max="11268" width="14.85546875" customWidth="1"/>
    <col min="11269" max="11269" width="19.28515625" customWidth="1"/>
    <col min="11270" max="11271" width="24.85546875" customWidth="1"/>
    <col min="11272" max="11272" width="38.28515625" customWidth="1"/>
    <col min="11273" max="11273" width="14.7109375" bestFit="1" customWidth="1"/>
    <col min="11274" max="11274" width="23.5703125" bestFit="1" customWidth="1"/>
    <col min="11521" max="11521" width="14.140625" customWidth="1"/>
    <col min="11522" max="11522" width="17.42578125" customWidth="1"/>
    <col min="11523" max="11523" width="82.42578125" customWidth="1"/>
    <col min="11524" max="11524" width="14.85546875" customWidth="1"/>
    <col min="11525" max="11525" width="19.28515625" customWidth="1"/>
    <col min="11526" max="11527" width="24.85546875" customWidth="1"/>
    <col min="11528" max="11528" width="38.28515625" customWidth="1"/>
    <col min="11529" max="11529" width="14.7109375" bestFit="1" customWidth="1"/>
    <col min="11530" max="11530" width="23.5703125" bestFit="1" customWidth="1"/>
    <col min="11777" max="11777" width="14.140625" customWidth="1"/>
    <col min="11778" max="11778" width="17.42578125" customWidth="1"/>
    <col min="11779" max="11779" width="82.42578125" customWidth="1"/>
    <col min="11780" max="11780" width="14.85546875" customWidth="1"/>
    <col min="11781" max="11781" width="19.28515625" customWidth="1"/>
    <col min="11782" max="11783" width="24.85546875" customWidth="1"/>
    <col min="11784" max="11784" width="38.28515625" customWidth="1"/>
    <col min="11785" max="11785" width="14.7109375" bestFit="1" customWidth="1"/>
    <col min="11786" max="11786" width="23.5703125" bestFit="1" customWidth="1"/>
    <col min="12033" max="12033" width="14.140625" customWidth="1"/>
    <col min="12034" max="12034" width="17.42578125" customWidth="1"/>
    <col min="12035" max="12035" width="82.42578125" customWidth="1"/>
    <col min="12036" max="12036" width="14.85546875" customWidth="1"/>
    <col min="12037" max="12037" width="19.28515625" customWidth="1"/>
    <col min="12038" max="12039" width="24.85546875" customWidth="1"/>
    <col min="12040" max="12040" width="38.28515625" customWidth="1"/>
    <col min="12041" max="12041" width="14.7109375" bestFit="1" customWidth="1"/>
    <col min="12042" max="12042" width="23.5703125" bestFit="1" customWidth="1"/>
    <col min="12289" max="12289" width="14.140625" customWidth="1"/>
    <col min="12290" max="12290" width="17.42578125" customWidth="1"/>
    <col min="12291" max="12291" width="82.42578125" customWidth="1"/>
    <col min="12292" max="12292" width="14.85546875" customWidth="1"/>
    <col min="12293" max="12293" width="19.28515625" customWidth="1"/>
    <col min="12294" max="12295" width="24.85546875" customWidth="1"/>
    <col min="12296" max="12296" width="38.28515625" customWidth="1"/>
    <col min="12297" max="12297" width="14.7109375" bestFit="1" customWidth="1"/>
    <col min="12298" max="12298" width="23.5703125" bestFit="1" customWidth="1"/>
    <col min="12545" max="12545" width="14.140625" customWidth="1"/>
    <col min="12546" max="12546" width="17.42578125" customWidth="1"/>
    <col min="12547" max="12547" width="82.42578125" customWidth="1"/>
    <col min="12548" max="12548" width="14.85546875" customWidth="1"/>
    <col min="12549" max="12549" width="19.28515625" customWidth="1"/>
    <col min="12550" max="12551" width="24.85546875" customWidth="1"/>
    <col min="12552" max="12552" width="38.28515625" customWidth="1"/>
    <col min="12553" max="12553" width="14.7109375" bestFit="1" customWidth="1"/>
    <col min="12554" max="12554" width="23.5703125" bestFit="1" customWidth="1"/>
    <col min="12801" max="12801" width="14.140625" customWidth="1"/>
    <col min="12802" max="12802" width="17.42578125" customWidth="1"/>
    <col min="12803" max="12803" width="82.42578125" customWidth="1"/>
    <col min="12804" max="12804" width="14.85546875" customWidth="1"/>
    <col min="12805" max="12805" width="19.28515625" customWidth="1"/>
    <col min="12806" max="12807" width="24.85546875" customWidth="1"/>
    <col min="12808" max="12808" width="38.28515625" customWidth="1"/>
    <col min="12809" max="12809" width="14.7109375" bestFit="1" customWidth="1"/>
    <col min="12810" max="12810" width="23.5703125" bestFit="1" customWidth="1"/>
    <col min="13057" max="13057" width="14.140625" customWidth="1"/>
    <col min="13058" max="13058" width="17.42578125" customWidth="1"/>
    <col min="13059" max="13059" width="82.42578125" customWidth="1"/>
    <col min="13060" max="13060" width="14.85546875" customWidth="1"/>
    <col min="13061" max="13061" width="19.28515625" customWidth="1"/>
    <col min="13062" max="13063" width="24.85546875" customWidth="1"/>
    <col min="13064" max="13064" width="38.28515625" customWidth="1"/>
    <col min="13065" max="13065" width="14.7109375" bestFit="1" customWidth="1"/>
    <col min="13066" max="13066" width="23.5703125" bestFit="1" customWidth="1"/>
    <col min="13313" max="13313" width="14.140625" customWidth="1"/>
    <col min="13314" max="13314" width="17.42578125" customWidth="1"/>
    <col min="13315" max="13315" width="82.42578125" customWidth="1"/>
    <col min="13316" max="13316" width="14.85546875" customWidth="1"/>
    <col min="13317" max="13317" width="19.28515625" customWidth="1"/>
    <col min="13318" max="13319" width="24.85546875" customWidth="1"/>
    <col min="13320" max="13320" width="38.28515625" customWidth="1"/>
    <col min="13321" max="13321" width="14.7109375" bestFit="1" customWidth="1"/>
    <col min="13322" max="13322" width="23.5703125" bestFit="1" customWidth="1"/>
    <col min="13569" max="13569" width="14.140625" customWidth="1"/>
    <col min="13570" max="13570" width="17.42578125" customWidth="1"/>
    <col min="13571" max="13571" width="82.42578125" customWidth="1"/>
    <col min="13572" max="13572" width="14.85546875" customWidth="1"/>
    <col min="13573" max="13573" width="19.28515625" customWidth="1"/>
    <col min="13574" max="13575" width="24.85546875" customWidth="1"/>
    <col min="13576" max="13576" width="38.28515625" customWidth="1"/>
    <col min="13577" max="13577" width="14.7109375" bestFit="1" customWidth="1"/>
    <col min="13578" max="13578" width="23.5703125" bestFit="1" customWidth="1"/>
    <col min="13825" max="13825" width="14.140625" customWidth="1"/>
    <col min="13826" max="13826" width="17.42578125" customWidth="1"/>
    <col min="13827" max="13827" width="82.42578125" customWidth="1"/>
    <col min="13828" max="13828" width="14.85546875" customWidth="1"/>
    <col min="13829" max="13829" width="19.28515625" customWidth="1"/>
    <col min="13830" max="13831" width="24.85546875" customWidth="1"/>
    <col min="13832" max="13832" width="38.28515625" customWidth="1"/>
    <col min="13833" max="13833" width="14.7109375" bestFit="1" customWidth="1"/>
    <col min="13834" max="13834" width="23.5703125" bestFit="1" customWidth="1"/>
    <col min="14081" max="14081" width="14.140625" customWidth="1"/>
    <col min="14082" max="14082" width="17.42578125" customWidth="1"/>
    <col min="14083" max="14083" width="82.42578125" customWidth="1"/>
    <col min="14084" max="14084" width="14.85546875" customWidth="1"/>
    <col min="14085" max="14085" width="19.28515625" customWidth="1"/>
    <col min="14086" max="14087" width="24.85546875" customWidth="1"/>
    <col min="14088" max="14088" width="38.28515625" customWidth="1"/>
    <col min="14089" max="14089" width="14.7109375" bestFit="1" customWidth="1"/>
    <col min="14090" max="14090" width="23.5703125" bestFit="1" customWidth="1"/>
    <col min="14337" max="14337" width="14.140625" customWidth="1"/>
    <col min="14338" max="14338" width="17.42578125" customWidth="1"/>
    <col min="14339" max="14339" width="82.42578125" customWidth="1"/>
    <col min="14340" max="14340" width="14.85546875" customWidth="1"/>
    <col min="14341" max="14341" width="19.28515625" customWidth="1"/>
    <col min="14342" max="14343" width="24.85546875" customWidth="1"/>
    <col min="14344" max="14344" width="38.28515625" customWidth="1"/>
    <col min="14345" max="14345" width="14.7109375" bestFit="1" customWidth="1"/>
    <col min="14346" max="14346" width="23.5703125" bestFit="1" customWidth="1"/>
    <col min="14593" max="14593" width="14.140625" customWidth="1"/>
    <col min="14594" max="14594" width="17.42578125" customWidth="1"/>
    <col min="14595" max="14595" width="82.42578125" customWidth="1"/>
    <col min="14596" max="14596" width="14.85546875" customWidth="1"/>
    <col min="14597" max="14597" width="19.28515625" customWidth="1"/>
    <col min="14598" max="14599" width="24.85546875" customWidth="1"/>
    <col min="14600" max="14600" width="38.28515625" customWidth="1"/>
    <col min="14601" max="14601" width="14.7109375" bestFit="1" customWidth="1"/>
    <col min="14602" max="14602" width="23.5703125" bestFit="1" customWidth="1"/>
    <col min="14849" max="14849" width="14.140625" customWidth="1"/>
    <col min="14850" max="14850" width="17.42578125" customWidth="1"/>
    <col min="14851" max="14851" width="82.42578125" customWidth="1"/>
    <col min="14852" max="14852" width="14.85546875" customWidth="1"/>
    <col min="14853" max="14853" width="19.28515625" customWidth="1"/>
    <col min="14854" max="14855" width="24.85546875" customWidth="1"/>
    <col min="14856" max="14856" width="38.28515625" customWidth="1"/>
    <col min="14857" max="14857" width="14.7109375" bestFit="1" customWidth="1"/>
    <col min="14858" max="14858" width="23.5703125" bestFit="1" customWidth="1"/>
    <col min="15105" max="15105" width="14.140625" customWidth="1"/>
    <col min="15106" max="15106" width="17.42578125" customWidth="1"/>
    <col min="15107" max="15107" width="82.42578125" customWidth="1"/>
    <col min="15108" max="15108" width="14.85546875" customWidth="1"/>
    <col min="15109" max="15109" width="19.28515625" customWidth="1"/>
    <col min="15110" max="15111" width="24.85546875" customWidth="1"/>
    <col min="15112" max="15112" width="38.28515625" customWidth="1"/>
    <col min="15113" max="15113" width="14.7109375" bestFit="1" customWidth="1"/>
    <col min="15114" max="15114" width="23.5703125" bestFit="1" customWidth="1"/>
    <col min="15361" max="15361" width="14.140625" customWidth="1"/>
    <col min="15362" max="15362" width="17.42578125" customWidth="1"/>
    <col min="15363" max="15363" width="82.42578125" customWidth="1"/>
    <col min="15364" max="15364" width="14.85546875" customWidth="1"/>
    <col min="15365" max="15365" width="19.28515625" customWidth="1"/>
    <col min="15366" max="15367" width="24.85546875" customWidth="1"/>
    <col min="15368" max="15368" width="38.28515625" customWidth="1"/>
    <col min="15369" max="15369" width="14.7109375" bestFit="1" customWidth="1"/>
    <col min="15370" max="15370" width="23.5703125" bestFit="1" customWidth="1"/>
    <col min="15617" max="15617" width="14.140625" customWidth="1"/>
    <col min="15618" max="15618" width="17.42578125" customWidth="1"/>
    <col min="15619" max="15619" width="82.42578125" customWidth="1"/>
    <col min="15620" max="15620" width="14.85546875" customWidth="1"/>
    <col min="15621" max="15621" width="19.28515625" customWidth="1"/>
    <col min="15622" max="15623" width="24.85546875" customWidth="1"/>
    <col min="15624" max="15624" width="38.28515625" customWidth="1"/>
    <col min="15625" max="15625" width="14.7109375" bestFit="1" customWidth="1"/>
    <col min="15626" max="15626" width="23.5703125" bestFit="1" customWidth="1"/>
    <col min="15873" max="15873" width="14.140625" customWidth="1"/>
    <col min="15874" max="15874" width="17.42578125" customWidth="1"/>
    <col min="15875" max="15875" width="82.42578125" customWidth="1"/>
    <col min="15876" max="15876" width="14.85546875" customWidth="1"/>
    <col min="15877" max="15877" width="19.28515625" customWidth="1"/>
    <col min="15878" max="15879" width="24.85546875" customWidth="1"/>
    <col min="15880" max="15880" width="38.28515625" customWidth="1"/>
    <col min="15881" max="15881" width="14.7109375" bestFit="1" customWidth="1"/>
    <col min="15882" max="15882" width="23.5703125" bestFit="1" customWidth="1"/>
    <col min="16129" max="16129" width="14.140625" customWidth="1"/>
    <col min="16130" max="16130" width="17.42578125" customWidth="1"/>
    <col min="16131" max="16131" width="82.42578125" customWidth="1"/>
    <col min="16132" max="16132" width="14.85546875" customWidth="1"/>
    <col min="16133" max="16133" width="19.28515625" customWidth="1"/>
    <col min="16134" max="16135" width="24.85546875" customWidth="1"/>
    <col min="16136" max="16136" width="38.28515625" customWidth="1"/>
    <col min="16137" max="16137" width="14.7109375" bestFit="1" customWidth="1"/>
    <col min="16138" max="16138" width="23.5703125" bestFit="1" customWidth="1"/>
  </cols>
  <sheetData>
    <row r="1" spans="1:10" s="7" customFormat="1" ht="20.25" x14ac:dyDescent="0.25">
      <c r="A1" s="1" t="s">
        <v>0</v>
      </c>
      <c r="B1" s="2" t="s">
        <v>1</v>
      </c>
      <c r="C1" s="2"/>
      <c r="D1" s="2"/>
      <c r="E1" s="3" t="s">
        <v>2</v>
      </c>
      <c r="F1" s="4">
        <v>44819</v>
      </c>
      <c r="G1" s="5"/>
      <c r="H1" s="6"/>
    </row>
    <row r="2" spans="1:10" s="7" customFormat="1" ht="18" x14ac:dyDescent="0.25">
      <c r="A2" s="8" t="s">
        <v>3</v>
      </c>
      <c r="B2" s="9" t="s">
        <v>4</v>
      </c>
      <c r="C2" s="10"/>
      <c r="D2" s="10"/>
      <c r="E2" s="10"/>
      <c r="F2" s="10"/>
      <c r="G2" s="11"/>
      <c r="H2" s="12"/>
    </row>
    <row r="3" spans="1:10" s="7" customFormat="1" ht="32.25" customHeight="1" x14ac:dyDescent="0.25">
      <c r="A3" s="8" t="s">
        <v>5</v>
      </c>
      <c r="B3" s="13" t="s">
        <v>6</v>
      </c>
      <c r="C3" s="14"/>
      <c r="D3" s="15"/>
      <c r="E3" s="16" t="s">
        <v>7</v>
      </c>
      <c r="F3" s="17">
        <v>0.24310000000000001</v>
      </c>
      <c r="G3" s="11"/>
      <c r="H3" s="12"/>
    </row>
    <row r="4" spans="1:10" s="7" customFormat="1" x14ac:dyDescent="0.25">
      <c r="A4" s="18"/>
      <c r="B4" s="19"/>
      <c r="C4" s="19"/>
      <c r="D4" s="19"/>
      <c r="E4" s="19"/>
      <c r="F4" s="19"/>
      <c r="G4" s="19"/>
      <c r="H4" s="20"/>
    </row>
    <row r="5" spans="1:10" s="26" customFormat="1" ht="12.75" x14ac:dyDescent="0.2">
      <c r="A5" s="21" t="s">
        <v>8</v>
      </c>
      <c r="B5" s="22" t="s">
        <v>9</v>
      </c>
      <c r="C5" s="23" t="s">
        <v>10</v>
      </c>
      <c r="D5" s="23" t="s">
        <v>11</v>
      </c>
      <c r="E5" s="24" t="s">
        <v>12</v>
      </c>
      <c r="F5" s="22" t="s">
        <v>13</v>
      </c>
      <c r="G5" s="22" t="s">
        <v>14</v>
      </c>
      <c r="H5" s="25" t="s">
        <v>15</v>
      </c>
    </row>
    <row r="6" spans="1:10" s="26" customFormat="1" ht="12.75" x14ac:dyDescent="0.2">
      <c r="A6" s="21"/>
      <c r="B6" s="22"/>
      <c r="C6" s="23"/>
      <c r="D6" s="23"/>
      <c r="E6" s="24"/>
      <c r="F6" s="22"/>
      <c r="G6" s="22"/>
      <c r="H6" s="25"/>
    </row>
    <row r="7" spans="1:10" x14ac:dyDescent="0.25">
      <c r="A7" s="91">
        <v>1</v>
      </c>
      <c r="B7" s="92"/>
      <c r="C7" s="100" t="s">
        <v>16</v>
      </c>
      <c r="D7" s="93"/>
      <c r="E7" s="94"/>
      <c r="F7" s="94"/>
      <c r="G7" s="101"/>
      <c r="H7" s="90">
        <f>SUM(H8)</f>
        <v>103519.96</v>
      </c>
    </row>
    <row r="8" spans="1:10" s="35" customFormat="1" ht="42.75" x14ac:dyDescent="0.25">
      <c r="A8" s="27" t="s">
        <v>17</v>
      </c>
      <c r="B8" s="28" t="s">
        <v>18</v>
      </c>
      <c r="C8" s="29" t="s">
        <v>19</v>
      </c>
      <c r="D8" s="30" t="s">
        <v>20</v>
      </c>
      <c r="E8" s="31">
        <v>1</v>
      </c>
      <c r="F8" s="32">
        <v>83275.649999999994</v>
      </c>
      <c r="G8" s="33">
        <v>103519.96</v>
      </c>
      <c r="H8" s="34">
        <f>ROUND(E8*G8,2)</f>
        <v>103519.96</v>
      </c>
    </row>
    <row r="9" spans="1:10" x14ac:dyDescent="0.25">
      <c r="A9" s="91">
        <v>2</v>
      </c>
      <c r="B9" s="92"/>
      <c r="C9" s="100" t="s">
        <v>21</v>
      </c>
      <c r="D9" s="93"/>
      <c r="E9" s="94"/>
      <c r="F9" s="94"/>
      <c r="G9" s="94"/>
      <c r="H9" s="90">
        <f>SUM(H10:H13)</f>
        <v>11030.47</v>
      </c>
    </row>
    <row r="10" spans="1:10" s="43" customFormat="1" ht="71.25" x14ac:dyDescent="0.25">
      <c r="A10" s="36" t="s">
        <v>22</v>
      </c>
      <c r="B10" s="37" t="s">
        <v>23</v>
      </c>
      <c r="C10" s="29" t="s">
        <v>24</v>
      </c>
      <c r="D10" s="38" t="s">
        <v>25</v>
      </c>
      <c r="E10" s="39">
        <f>[1]Republica!E10+[1]Alvorada!E10+[1]Loanda!E10</f>
        <v>3</v>
      </c>
      <c r="F10" s="40">
        <v>1249.24</v>
      </c>
      <c r="G10" s="41">
        <f>ROUND((F10*$F$3)+F10,2)</f>
        <v>1552.93</v>
      </c>
      <c r="H10" s="42">
        <f>ROUND(E10*G10,2)</f>
        <v>4658.79</v>
      </c>
      <c r="J10" s="44"/>
    </row>
    <row r="11" spans="1:10" s="47" customFormat="1" ht="42.75" x14ac:dyDescent="0.25">
      <c r="A11" s="45" t="s">
        <v>26</v>
      </c>
      <c r="B11" s="37" t="s">
        <v>27</v>
      </c>
      <c r="C11" s="29" t="s">
        <v>28</v>
      </c>
      <c r="D11" s="37" t="s">
        <v>29</v>
      </c>
      <c r="E11" s="46">
        <v>3</v>
      </c>
      <c r="F11" s="40">
        <v>800</v>
      </c>
      <c r="G11" s="41">
        <f>ROUND((F11*$F$3)+F11,2)</f>
        <v>994.48</v>
      </c>
      <c r="H11" s="34">
        <f>ROUND(E11*G11,2)</f>
        <v>2983.44</v>
      </c>
      <c r="J11" s="48"/>
    </row>
    <row r="12" spans="1:10" s="47" customFormat="1" ht="71.25" x14ac:dyDescent="0.25">
      <c r="A12" s="45" t="s">
        <v>30</v>
      </c>
      <c r="B12" s="37" t="s">
        <v>31</v>
      </c>
      <c r="C12" s="29" t="s">
        <v>32</v>
      </c>
      <c r="D12" s="49" t="s">
        <v>33</v>
      </c>
      <c r="E12" s="46">
        <v>3</v>
      </c>
      <c r="F12" s="40">
        <v>675.03</v>
      </c>
      <c r="G12" s="41">
        <f>ROUND((F12*$F$3)+F12,2)</f>
        <v>839.13</v>
      </c>
      <c r="H12" s="34">
        <f>ROUND(E12*G12,2)</f>
        <v>2517.39</v>
      </c>
      <c r="J12" s="48"/>
    </row>
    <row r="13" spans="1:10" s="47" customFormat="1" ht="28.5" x14ac:dyDescent="0.25">
      <c r="A13" s="45" t="s">
        <v>34</v>
      </c>
      <c r="B13" s="37" t="s">
        <v>35</v>
      </c>
      <c r="C13" s="29" t="s">
        <v>36</v>
      </c>
      <c r="D13" s="50" t="s">
        <v>37</v>
      </c>
      <c r="E13" s="46">
        <v>1</v>
      </c>
      <c r="F13" s="40">
        <v>700.55</v>
      </c>
      <c r="G13" s="41">
        <f>ROUND((F13*$F$3)+F13,2)</f>
        <v>870.85</v>
      </c>
      <c r="H13" s="34">
        <f>ROUND(E13*G13,2)</f>
        <v>870.85</v>
      </c>
      <c r="J13" s="48"/>
    </row>
    <row r="14" spans="1:10" s="47" customFormat="1" x14ac:dyDescent="0.25">
      <c r="A14" s="84">
        <v>3</v>
      </c>
      <c r="B14" s="85"/>
      <c r="C14" s="86" t="s">
        <v>38</v>
      </c>
      <c r="D14" s="87"/>
      <c r="E14" s="88"/>
      <c r="F14" s="89"/>
      <c r="G14" s="89"/>
      <c r="H14" s="90">
        <f>SUM(H15:H18)</f>
        <v>44139.380000000005</v>
      </c>
      <c r="J14" s="51"/>
    </row>
    <row r="15" spans="1:10" s="55" customFormat="1" ht="42.75" x14ac:dyDescent="0.2">
      <c r="A15" s="52" t="s">
        <v>39</v>
      </c>
      <c r="B15" s="37" t="s">
        <v>40</v>
      </c>
      <c r="C15" s="29" t="s">
        <v>41</v>
      </c>
      <c r="D15" s="37" t="s">
        <v>42</v>
      </c>
      <c r="E15" s="53">
        <f>[1]Republica!E15+[1]Alvorada!E15+[1]Loanda!E15</f>
        <v>22475.14</v>
      </c>
      <c r="F15" s="54">
        <v>1.51</v>
      </c>
      <c r="G15" s="41">
        <f>ROUND((F15*$F$3)+F15,2)</f>
        <v>1.88</v>
      </c>
      <c r="H15" s="34">
        <f>ROUND(E15*G15,2)</f>
        <v>42253.26</v>
      </c>
      <c r="J15" s="48"/>
    </row>
    <row r="16" spans="1:10" s="55" customFormat="1" ht="42.75" x14ac:dyDescent="0.2">
      <c r="A16" s="52" t="s">
        <v>43</v>
      </c>
      <c r="B16" s="37">
        <v>102332</v>
      </c>
      <c r="C16" s="29" t="s">
        <v>44</v>
      </c>
      <c r="D16" s="37" t="s">
        <v>45</v>
      </c>
      <c r="E16" s="53">
        <f>[1]Republica!E16+[1]Alvorada!E16+[1]Loanda!E16</f>
        <v>149.41999999999999</v>
      </c>
      <c r="F16" s="54">
        <v>2</v>
      </c>
      <c r="G16" s="41">
        <f>ROUND((F16*$F$3)+F16,2)</f>
        <v>2.4900000000000002</v>
      </c>
      <c r="H16" s="34">
        <f>ROUND(E16*G16,2)</f>
        <v>372.06</v>
      </c>
      <c r="J16" s="48"/>
    </row>
    <row r="17" spans="1:12" s="55" customFormat="1" ht="42.75" x14ac:dyDescent="0.2">
      <c r="A17" s="52" t="s">
        <v>46</v>
      </c>
      <c r="B17" s="37">
        <v>102333</v>
      </c>
      <c r="C17" s="29" t="s">
        <v>47</v>
      </c>
      <c r="D17" s="37" t="s">
        <v>45</v>
      </c>
      <c r="E17" s="53">
        <f>[1]Republica!E17+[1]Alvorada!E17+[1]Loanda!E17</f>
        <v>30.380000000000003</v>
      </c>
      <c r="F17" s="54">
        <v>0.8</v>
      </c>
      <c r="G17" s="41">
        <f>ROUND((F17*$F$3)+F17,2)</f>
        <v>0.99</v>
      </c>
      <c r="H17" s="34">
        <f>ROUND(E17*G17,2)</f>
        <v>30.08</v>
      </c>
      <c r="J17" s="48"/>
    </row>
    <row r="18" spans="1:12" s="55" customFormat="1" ht="28.5" x14ac:dyDescent="0.2">
      <c r="A18" s="52" t="s">
        <v>48</v>
      </c>
      <c r="B18" s="37" t="s">
        <v>49</v>
      </c>
      <c r="C18" s="29" t="s">
        <v>50</v>
      </c>
      <c r="D18" s="37" t="s">
        <v>42</v>
      </c>
      <c r="E18" s="53">
        <v>250.25</v>
      </c>
      <c r="F18" s="54">
        <v>4.7699999999999996</v>
      </c>
      <c r="G18" s="41">
        <f>ROUND((F18*$F$3)+F18,2)</f>
        <v>5.93</v>
      </c>
      <c r="H18" s="34">
        <f>ROUND(E18*G18,2)</f>
        <v>1483.98</v>
      </c>
      <c r="J18" s="48"/>
    </row>
    <row r="19" spans="1:12" s="56" customFormat="1" x14ac:dyDescent="0.25">
      <c r="A19" s="91">
        <v>4</v>
      </c>
      <c r="B19" s="92"/>
      <c r="C19" s="86" t="s">
        <v>51</v>
      </c>
      <c r="D19" s="93"/>
      <c r="E19" s="94"/>
      <c r="F19" s="94"/>
      <c r="G19" s="94"/>
      <c r="H19" s="95">
        <f>SUM(H20:H21)</f>
        <v>25933.32</v>
      </c>
      <c r="J19" s="44"/>
    </row>
    <row r="20" spans="1:12" s="57" customFormat="1" x14ac:dyDescent="0.25">
      <c r="A20" s="45" t="s">
        <v>52</v>
      </c>
      <c r="B20" s="37" t="s">
        <v>53</v>
      </c>
      <c r="C20" s="29" t="s">
        <v>54</v>
      </c>
      <c r="D20" s="37" t="s">
        <v>55</v>
      </c>
      <c r="E20" s="53">
        <f>[1]Republica!E19+[1]Alvorada!E19+[1]Loanda!E19</f>
        <v>16</v>
      </c>
      <c r="F20" s="54">
        <v>1099.1199999999999</v>
      </c>
      <c r="G20" s="41">
        <f>ROUND((F20*$F$3)+F20,2)</f>
        <v>1366.32</v>
      </c>
      <c r="H20" s="34">
        <f>ROUND(E20*G20,2)</f>
        <v>21861.119999999999</v>
      </c>
      <c r="J20" s="48"/>
    </row>
    <row r="21" spans="1:12" s="55" customFormat="1" x14ac:dyDescent="0.2">
      <c r="A21" s="45" t="s">
        <v>56</v>
      </c>
      <c r="B21" s="37" t="s">
        <v>57</v>
      </c>
      <c r="C21" s="29" t="s">
        <v>58</v>
      </c>
      <c r="D21" s="37" t="s">
        <v>20</v>
      </c>
      <c r="E21" s="53">
        <f>[1]Republica!E20+[1]Alvorada!E20+[1]Loanda!E20</f>
        <v>12</v>
      </c>
      <c r="F21" s="54">
        <v>272.99</v>
      </c>
      <c r="G21" s="41">
        <f>ROUND((F21*$F$3)+F21,2)</f>
        <v>339.35</v>
      </c>
      <c r="H21" s="34">
        <f>ROUND(E21*G21,2)</f>
        <v>4072.2</v>
      </c>
      <c r="J21" s="48"/>
    </row>
    <row r="22" spans="1:12" s="56" customFormat="1" ht="18" x14ac:dyDescent="0.25">
      <c r="A22" s="84">
        <v>5</v>
      </c>
      <c r="B22" s="96"/>
      <c r="C22" s="86" t="s">
        <v>59</v>
      </c>
      <c r="D22" s="97"/>
      <c r="E22" s="98"/>
      <c r="F22" s="94"/>
      <c r="G22" s="94"/>
      <c r="H22" s="95">
        <f>SUM(H23:H25)</f>
        <v>1399869.05</v>
      </c>
      <c r="J22" s="44"/>
    </row>
    <row r="23" spans="1:12" s="57" customFormat="1" ht="28.5" x14ac:dyDescent="0.25">
      <c r="A23" s="45" t="s">
        <v>60</v>
      </c>
      <c r="B23" s="58">
        <v>96402</v>
      </c>
      <c r="C23" s="59" t="s">
        <v>61</v>
      </c>
      <c r="D23" s="30" t="s">
        <v>62</v>
      </c>
      <c r="E23" s="53">
        <f>[1]Republica!E22+[1]Alvorada!E22+[1]Loanda!E22</f>
        <v>12451.529999999999</v>
      </c>
      <c r="F23" s="41">
        <v>2.82</v>
      </c>
      <c r="G23" s="41">
        <f>ROUND((F23*$F$3)+F23,2)</f>
        <v>3.51</v>
      </c>
      <c r="H23" s="34">
        <f>ROUND(E23*G23,2)</f>
        <v>43704.87</v>
      </c>
      <c r="J23" s="48"/>
    </row>
    <row r="24" spans="1:12" s="57" customFormat="1" ht="28.5" x14ac:dyDescent="0.25">
      <c r="A24" s="45" t="s">
        <v>63</v>
      </c>
      <c r="B24" s="58">
        <v>95995</v>
      </c>
      <c r="C24" s="60" t="s">
        <v>64</v>
      </c>
      <c r="D24" s="30" t="s">
        <v>65</v>
      </c>
      <c r="E24" s="46">
        <f>[1]Republica!E23++[1]Alvorada!E23+[1]Loanda!E23</f>
        <v>622.58999999999992</v>
      </c>
      <c r="F24" s="41">
        <v>1743.67</v>
      </c>
      <c r="G24" s="41">
        <f>ROUND((F24*$F$3)+F24,2)</f>
        <v>2167.56</v>
      </c>
      <c r="H24" s="34">
        <f>ROUND(E24*G24,2)</f>
        <v>1349501.18</v>
      </c>
      <c r="J24" s="48"/>
      <c r="L24" s="61"/>
    </row>
    <row r="25" spans="1:12" s="57" customFormat="1" ht="57" x14ac:dyDescent="0.25">
      <c r="A25" s="45" t="s">
        <v>66</v>
      </c>
      <c r="B25" s="58" t="s">
        <v>67</v>
      </c>
      <c r="C25" s="59" t="s">
        <v>68</v>
      </c>
      <c r="D25" s="30" t="s">
        <v>55</v>
      </c>
      <c r="E25" s="46">
        <v>100</v>
      </c>
      <c r="F25" s="41">
        <v>53.6</v>
      </c>
      <c r="G25" s="41">
        <f>ROUND((F25*$F$3)+F25,2)</f>
        <v>66.63</v>
      </c>
      <c r="H25" s="34">
        <f>ROUND(E25*G25,2)</f>
        <v>6663</v>
      </c>
      <c r="J25" s="48"/>
      <c r="L25" s="61"/>
    </row>
    <row r="26" spans="1:12" x14ac:dyDescent="0.25">
      <c r="A26" s="99">
        <v>6</v>
      </c>
      <c r="B26" s="86"/>
      <c r="C26" s="86" t="s">
        <v>69</v>
      </c>
      <c r="D26" s="86"/>
      <c r="E26" s="86"/>
      <c r="F26" s="86"/>
      <c r="G26" s="94"/>
      <c r="H26" s="95">
        <f>SUM(H27)</f>
        <v>4442.54</v>
      </c>
      <c r="J26" s="62"/>
      <c r="L26" s="62"/>
    </row>
    <row r="27" spans="1:12" s="35" customFormat="1" ht="28.5" x14ac:dyDescent="0.25">
      <c r="A27" s="63" t="s">
        <v>70</v>
      </c>
      <c r="B27" s="64" t="s">
        <v>71</v>
      </c>
      <c r="C27" s="65" t="s">
        <v>72</v>
      </c>
      <c r="D27" s="64" t="s">
        <v>11</v>
      </c>
      <c r="E27" s="66">
        <v>1</v>
      </c>
      <c r="F27" s="41">
        <f>SUM((E10*F10+E11*F11+E12*F12+E16*F16+E17*F17+E13*F13+E15*F15+E20*F20+E21*F21+E23*F23+E24*F24+E25*F25+E18*F18)*0.3%)</f>
        <v>3573.7628333999996</v>
      </c>
      <c r="G27" s="41">
        <f>ROUND((F27*$F$3)+F27,2)</f>
        <v>4442.54</v>
      </c>
      <c r="H27" s="34">
        <f>ROUND(E27*G27,2)</f>
        <v>4442.54</v>
      </c>
    </row>
    <row r="28" spans="1:12" ht="24.75" customHeight="1" thickBot="1" x14ac:dyDescent="0.3">
      <c r="A28" s="67"/>
      <c r="B28" s="68"/>
      <c r="C28" s="69"/>
      <c r="D28" s="69"/>
      <c r="E28" s="70"/>
      <c r="F28" s="71"/>
      <c r="G28" s="72" t="s">
        <v>73</v>
      </c>
      <c r="H28" s="73">
        <f>H7+H9+H14+H19+H22+H26</f>
        <v>1588934.7200000002</v>
      </c>
    </row>
    <row r="29" spans="1:12" ht="16.5" thickBot="1" x14ac:dyDescent="0.3">
      <c r="A29" s="74" t="s">
        <v>74</v>
      </c>
      <c r="B29" s="75"/>
      <c r="C29" s="76" t="s">
        <v>75</v>
      </c>
      <c r="D29" s="77"/>
      <c r="E29" s="77"/>
      <c r="F29" s="77"/>
      <c r="G29" s="77"/>
      <c r="H29" s="78"/>
    </row>
    <row r="30" spans="1:12" ht="15.75" x14ac:dyDescent="0.25">
      <c r="A30" s="79"/>
      <c r="B30" s="79"/>
      <c r="C30" s="80"/>
      <c r="D30" s="80"/>
      <c r="E30" s="80"/>
      <c r="F30" s="80"/>
      <c r="G30" s="80"/>
      <c r="H30" s="80"/>
    </row>
    <row r="32" spans="1:12" x14ac:dyDescent="0.25">
      <c r="H32" s="83">
        <f>H28-H26-H7</f>
        <v>1480972.2200000002</v>
      </c>
      <c r="I32" s="83">
        <f>H9+H14+H19+H22</f>
        <v>1480972.22</v>
      </c>
    </row>
    <row r="33" spans="8:8" x14ac:dyDescent="0.25">
      <c r="H33" s="83">
        <f>H32*6.99%</f>
        <v>103519.95817800002</v>
      </c>
    </row>
    <row r="34" spans="8:8" x14ac:dyDescent="0.25">
      <c r="H34" s="83">
        <f>H33/1.2431</f>
        <v>83275.648120022524</v>
      </c>
    </row>
  </sheetData>
  <mergeCells count="15">
    <mergeCell ref="F5:F6"/>
    <mergeCell ref="G5:G6"/>
    <mergeCell ref="H5:H6"/>
    <mergeCell ref="A29:B29"/>
    <mergeCell ref="C29:H29"/>
    <mergeCell ref="B1:D1"/>
    <mergeCell ref="G1:H3"/>
    <mergeCell ref="B2:F2"/>
    <mergeCell ref="B3:D3"/>
    <mergeCell ref="A4:H4"/>
    <mergeCell ref="A5:A6"/>
    <mergeCell ref="B5:B6"/>
    <mergeCell ref="C5:C6"/>
    <mergeCell ref="D5:D6"/>
    <mergeCell ref="E5:E6"/>
  </mergeCells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PMJM</dc:creator>
  <cp:lastModifiedBy>PMJM</cp:lastModifiedBy>
  <dcterms:created xsi:type="dcterms:W3CDTF">2022-11-07T16:26:28Z</dcterms:created>
  <dcterms:modified xsi:type="dcterms:W3CDTF">2022-11-07T16:30:30Z</dcterms:modified>
</cp:coreProperties>
</file>