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PREFEITURA\ANO - 2023\PROCESSOS\ATA DE REGISTRO - MANUTENÇÃO DE VIAS\REVISAO\"/>
    </mc:Choice>
  </mc:AlternateContent>
  <bookViews>
    <workbookView xWindow="0" yWindow="0" windowWidth="28800" windowHeight="12180"/>
  </bookViews>
  <sheets>
    <sheet name="PLANILHA ORÇAMENTÁRIA" sheetId="1" r:id="rId1"/>
    <sheet name="COMPOSIÇÃO GRELHA" sheetId="2" r:id="rId2"/>
    <sheet name="CRONOGRAMA" sheetId="3" r:id="rId3"/>
  </sheets>
  <definedNames>
    <definedName name="_xlnm.Print_Area" localSheetId="1">'COMPOSIÇÃO GRELHA'!$A$1:$G$5</definedName>
    <definedName name="_xlnm.Print_Area" localSheetId="2">CRONOGRAMA!$A$1:$S$29</definedName>
    <definedName name="_xlnm.Print_Area" localSheetId="0">'PLANILHA ORÇAMENTÁRIA'!$A$1:$H$96</definedName>
    <definedName name="SOMA">#REF!</definedName>
    <definedName name="_xlnm.Print_Titles" localSheetId="0">'PLANILHA ORÇAMENTÁRIA'!$1:$6</definedName>
  </definedNames>
  <calcPr calcId="162913"/>
</workbook>
</file>

<file path=xl/calcChain.xml><?xml version="1.0" encoding="utf-8"?>
<calcChain xmlns="http://schemas.openxmlformats.org/spreadsheetml/2006/main">
  <c r="B3" i="3" l="1"/>
  <c r="G9" i="1"/>
  <c r="H9" i="1" s="1"/>
  <c r="H8" i="1" s="1"/>
  <c r="D8" i="3" s="1"/>
  <c r="R24" i="3"/>
  <c r="B24" i="3"/>
  <c r="R22" i="3"/>
  <c r="B22" i="3"/>
  <c r="R20" i="3"/>
  <c r="B20" i="3"/>
  <c r="R18" i="3"/>
  <c r="B18" i="3"/>
  <c r="R16" i="3"/>
  <c r="B16" i="3"/>
  <c r="R14" i="3"/>
  <c r="B14" i="3"/>
  <c r="R12" i="3"/>
  <c r="B12" i="3"/>
  <c r="R10" i="3"/>
  <c r="B10" i="3"/>
  <c r="R8" i="3"/>
  <c r="B8" i="3"/>
  <c r="G3" i="2"/>
  <c r="G93" i="1"/>
  <c r="H93" i="1" s="1"/>
  <c r="G92" i="1"/>
  <c r="H92" i="1" s="1"/>
  <c r="G91" i="1"/>
  <c r="H91" i="1" s="1"/>
  <c r="G90" i="1"/>
  <c r="H90" i="1" s="1"/>
  <c r="G89" i="1"/>
  <c r="H89" i="1" s="1"/>
  <c r="G88" i="1"/>
  <c r="H88" i="1" s="1"/>
  <c r="G87" i="1"/>
  <c r="H87" i="1" s="1"/>
  <c r="G85" i="1"/>
  <c r="H85" i="1" s="1"/>
  <c r="G84" i="1"/>
  <c r="H84" i="1" s="1"/>
  <c r="G83" i="1"/>
  <c r="H83" i="1" s="1"/>
  <c r="G82" i="1"/>
  <c r="H82" i="1" s="1"/>
  <c r="G81" i="1"/>
  <c r="H81" i="1" s="1"/>
  <c r="G80" i="1"/>
  <c r="H80" i="1" s="1"/>
  <c r="G79" i="1"/>
  <c r="H79" i="1" s="1"/>
  <c r="G78" i="1"/>
  <c r="H78" i="1" s="1"/>
  <c r="G77" i="1"/>
  <c r="H77" i="1" s="1"/>
  <c r="G76" i="1"/>
  <c r="H76" i="1" s="1"/>
  <c r="G74" i="1"/>
  <c r="H74" i="1" s="1"/>
  <c r="G73" i="1"/>
  <c r="H73" i="1" s="1"/>
  <c r="G71" i="1"/>
  <c r="H71" i="1" s="1"/>
  <c r="G70" i="1"/>
  <c r="H70" i="1" s="1"/>
  <c r="G69" i="1"/>
  <c r="H69" i="1" s="1"/>
  <c r="G68" i="1"/>
  <c r="H68" i="1" s="1"/>
  <c r="G66" i="1"/>
  <c r="H66" i="1" s="1"/>
  <c r="G65" i="1"/>
  <c r="H65" i="1" s="1"/>
  <c r="G64" i="1"/>
  <c r="H64" i="1" s="1"/>
  <c r="G63" i="1"/>
  <c r="H63" i="1" s="1"/>
  <c r="G62" i="1"/>
  <c r="H62" i="1" s="1"/>
  <c r="G61" i="1"/>
  <c r="H61" i="1" s="1"/>
  <c r="G60" i="1"/>
  <c r="H60" i="1" s="1"/>
  <c r="G59" i="1"/>
  <c r="E59" i="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0" i="1"/>
  <c r="E30" i="1"/>
  <c r="G29" i="1"/>
  <c r="H29" i="1" s="1"/>
  <c r="G28" i="1"/>
  <c r="H28" i="1" s="1"/>
  <c r="G27" i="1"/>
  <c r="E27" i="1"/>
  <c r="G26" i="1"/>
  <c r="H26" i="1" s="1"/>
  <c r="G25" i="1"/>
  <c r="H25" i="1" s="1"/>
  <c r="G24" i="1"/>
  <c r="H24" i="1" s="1"/>
  <c r="G23" i="1"/>
  <c r="H23" i="1" s="1"/>
  <c r="G22" i="1"/>
  <c r="H22" i="1" s="1"/>
  <c r="G21" i="1"/>
  <c r="H21" i="1" s="1"/>
  <c r="G20" i="1"/>
  <c r="H20" i="1" s="1"/>
  <c r="G18" i="1"/>
  <c r="H18" i="1" s="1"/>
  <c r="G17" i="1"/>
  <c r="H17" i="1" s="1"/>
  <c r="G16" i="1"/>
  <c r="H16" i="1" s="1"/>
  <c r="G15" i="1"/>
  <c r="H15" i="1" s="1"/>
  <c r="G14" i="1"/>
  <c r="H14" i="1" s="1"/>
  <c r="G13" i="1"/>
  <c r="H13" i="1" s="1"/>
  <c r="G12" i="1"/>
  <c r="H12" i="1" s="1"/>
  <c r="G11" i="1"/>
  <c r="H11" i="1" s="1"/>
  <c r="H27" i="1" l="1"/>
  <c r="H59" i="1"/>
  <c r="H31" i="1" s="1"/>
  <c r="D14" i="3" s="1"/>
  <c r="H86" i="1"/>
  <c r="D22" i="3" s="1"/>
  <c r="I23" i="3" s="1"/>
  <c r="H67" i="1"/>
  <c r="D16" i="3" s="1"/>
  <c r="J17" i="3" s="1"/>
  <c r="Q17" i="3"/>
  <c r="P17" i="3"/>
  <c r="K17" i="3"/>
  <c r="H75" i="1"/>
  <c r="D20" i="3" s="1"/>
  <c r="M9" i="3"/>
  <c r="K9" i="3"/>
  <c r="J9" i="3"/>
  <c r="H9" i="3"/>
  <c r="F9" i="3"/>
  <c r="L9" i="3"/>
  <c r="I9" i="3"/>
  <c r="G9" i="3"/>
  <c r="O9" i="3"/>
  <c r="Q9" i="3"/>
  <c r="P9" i="3"/>
  <c r="N9" i="3"/>
  <c r="H30" i="1"/>
  <c r="H10" i="1"/>
  <c r="D10" i="3" s="1"/>
  <c r="H72" i="1"/>
  <c r="D18" i="3" s="1"/>
  <c r="G95" i="1"/>
  <c r="H95" i="1" s="1"/>
  <c r="H94" i="1" s="1"/>
  <c r="D24" i="3" s="1"/>
  <c r="M17" i="3" l="1"/>
  <c r="O17" i="3"/>
  <c r="F17" i="3"/>
  <c r="L17" i="3"/>
  <c r="N17" i="3"/>
  <c r="G17" i="3"/>
  <c r="H19" i="1"/>
  <c r="D12" i="3" s="1"/>
  <c r="H17" i="3"/>
  <c r="I17" i="3"/>
  <c r="O23" i="3"/>
  <c r="P23" i="3"/>
  <c r="Q23" i="3"/>
  <c r="F23" i="3"/>
  <c r="J23" i="3"/>
  <c r="M23" i="3"/>
  <c r="K23" i="3"/>
  <c r="L23" i="3"/>
  <c r="N23" i="3"/>
  <c r="G23" i="3"/>
  <c r="H23" i="3"/>
  <c r="K21" i="3"/>
  <c r="I21" i="3"/>
  <c r="H21" i="3"/>
  <c r="F21" i="3"/>
  <c r="J21" i="3"/>
  <c r="G21" i="3"/>
  <c r="M21" i="3"/>
  <c r="L21" i="3"/>
  <c r="Q21" i="3"/>
  <c r="O21" i="3"/>
  <c r="N21" i="3"/>
  <c r="P21" i="3"/>
  <c r="Q25" i="3"/>
  <c r="O25" i="3"/>
  <c r="P25" i="3"/>
  <c r="N25" i="3"/>
  <c r="M25" i="3"/>
  <c r="K25" i="3"/>
  <c r="I25" i="3"/>
  <c r="H25" i="3"/>
  <c r="L25" i="3"/>
  <c r="J25" i="3"/>
  <c r="G25" i="3"/>
  <c r="F25" i="3"/>
  <c r="R9" i="3"/>
  <c r="H19" i="3"/>
  <c r="F19" i="3"/>
  <c r="G19" i="3"/>
  <c r="O19" i="3"/>
  <c r="Q19" i="3"/>
  <c r="P19" i="3"/>
  <c r="N19" i="3"/>
  <c r="M19" i="3"/>
  <c r="L19" i="3"/>
  <c r="K19" i="3"/>
  <c r="J19" i="3"/>
  <c r="I19" i="3"/>
  <c r="Q15" i="3"/>
  <c r="M15" i="3"/>
  <c r="P15" i="3"/>
  <c r="O15" i="3"/>
  <c r="N15" i="3"/>
  <c r="L15" i="3"/>
  <c r="K15" i="3"/>
  <c r="J15" i="3"/>
  <c r="I15" i="3"/>
  <c r="H15" i="3"/>
  <c r="G15" i="3"/>
  <c r="F15" i="3"/>
  <c r="P11" i="3"/>
  <c r="N11" i="3"/>
  <c r="M11" i="3"/>
  <c r="K11" i="3"/>
  <c r="O11" i="3"/>
  <c r="L11" i="3"/>
  <c r="H11" i="3"/>
  <c r="G11" i="3"/>
  <c r="J11" i="3"/>
  <c r="I11" i="3"/>
  <c r="Q11" i="3"/>
  <c r="F11" i="3"/>
  <c r="R23" i="3" l="1"/>
  <c r="R17" i="3"/>
  <c r="H96" i="1"/>
  <c r="R25" i="3"/>
  <c r="R11" i="3"/>
  <c r="R21" i="3"/>
  <c r="R15" i="3"/>
  <c r="R19" i="3"/>
  <c r="Q13" i="3"/>
  <c r="Q27" i="3" s="1"/>
  <c r="N13" i="3"/>
  <c r="N27" i="3" s="1"/>
  <c r="L13" i="3"/>
  <c r="L27" i="3" s="1"/>
  <c r="K13" i="3"/>
  <c r="K27" i="3" s="1"/>
  <c r="J13" i="3"/>
  <c r="J27" i="3" s="1"/>
  <c r="P13" i="3"/>
  <c r="P27" i="3" s="1"/>
  <c r="M13" i="3"/>
  <c r="M27" i="3" s="1"/>
  <c r="O13" i="3"/>
  <c r="O27" i="3" s="1"/>
  <c r="H13" i="3"/>
  <c r="H27" i="3" s="1"/>
  <c r="G13" i="3"/>
  <c r="G27" i="3" s="1"/>
  <c r="F13" i="3"/>
  <c r="I13" i="3"/>
  <c r="I27" i="3" s="1"/>
  <c r="D26" i="3"/>
  <c r="Q28" i="3" l="1"/>
  <c r="L28" i="3"/>
  <c r="N28" i="3"/>
  <c r="G28" i="3"/>
  <c r="H28" i="3"/>
  <c r="O28" i="3"/>
  <c r="M28" i="3"/>
  <c r="P28" i="3"/>
  <c r="J28" i="3"/>
  <c r="K28" i="3"/>
  <c r="R13" i="3"/>
  <c r="R27" i="3" s="1"/>
  <c r="F27" i="3"/>
  <c r="F28" i="3" s="1"/>
  <c r="E16" i="3"/>
  <c r="E22" i="3"/>
  <c r="E8" i="3"/>
  <c r="E18" i="3"/>
  <c r="E14" i="3"/>
  <c r="E20" i="3"/>
  <c r="E24" i="3"/>
  <c r="E10" i="3"/>
  <c r="I28" i="3"/>
  <c r="E12" i="3"/>
  <c r="E26" i="3" l="1"/>
  <c r="F29" i="3"/>
  <c r="G29" i="3" s="1"/>
  <c r="H29" i="3" s="1"/>
  <c r="I29" i="3" s="1"/>
  <c r="J29" i="3" s="1"/>
  <c r="K29" i="3" s="1"/>
  <c r="L29" i="3" s="1"/>
  <c r="M29" i="3" s="1"/>
  <c r="N29" i="3" s="1"/>
  <c r="O29" i="3" s="1"/>
  <c r="P29" i="3" s="1"/>
  <c r="Q29" i="3" s="1"/>
  <c r="R28" i="3"/>
</calcChain>
</file>

<file path=xl/sharedStrings.xml><?xml version="1.0" encoding="utf-8"?>
<sst xmlns="http://schemas.openxmlformats.org/spreadsheetml/2006/main" count="376" uniqueCount="296">
  <si>
    <t>PLANILHA ORÇAMENTÁRIA</t>
  </si>
  <si>
    <t>OBJETO:</t>
  </si>
  <si>
    <t xml:space="preserve">MANUTENÇÃO / CONSERVAÇÃO DE VIAS PUBLICAS E ÁREAS PUBLICAS EM DIVERSOS LOGRADOUROS DO MUNICIPIO DE JOÃO MONLEVADE </t>
  </si>
  <si>
    <t>LOGRADOURO:</t>
  </si>
  <si>
    <t>DIVERSAS VIAS E ÁREAS PUBLICAS DO MUNICIPIO DE JOÃO MONLEVADE</t>
  </si>
  <si>
    <t>REFERENCIA:</t>
  </si>
  <si>
    <t>DATA:</t>
  </si>
  <si>
    <t>BDI</t>
  </si>
  <si>
    <t>ITEM</t>
  </si>
  <si>
    <t xml:space="preserve">REFERÊNCIA SETOP/ SINAPI </t>
  </si>
  <si>
    <t>DESCRIÇÃO</t>
  </si>
  <si>
    <t>UNIDADE</t>
  </si>
  <si>
    <t>QUANTIDADE INICIAL</t>
  </si>
  <si>
    <t>PREÇO UNITÁRIO S/ BDI</t>
  </si>
  <si>
    <t>PREÇO UNITÁRIO C/ BDI</t>
  </si>
  <si>
    <t>TOTAL (R$)</t>
  </si>
  <si>
    <t>ADMINISTRAÇÃO LOCAL</t>
  </si>
  <si>
    <t>1.1</t>
  </si>
  <si>
    <t>COMPOSIÇÃO</t>
  </si>
  <si>
    <t>UNID</t>
  </si>
  <si>
    <t>SERVIÇOS PRELIMINARES</t>
  </si>
  <si>
    <t>2.1</t>
  </si>
  <si>
    <t>SUDECAP / 01.11.01</t>
  </si>
  <si>
    <t>FORNECIMENTO E COLOCAÇÃO DE PLACA 1,0X0,60M DUPLA FACE CH.GALV. 26 EM CAVALETE</t>
  </si>
  <si>
    <t>UNID X MÊS</t>
  </si>
  <si>
    <t>2.2</t>
  </si>
  <si>
    <t>SUDECAP / 01.10.01</t>
  </si>
  <si>
    <t>FORNECIMENTO DE  BANHEIRO QUÍMICO 110 X 120 X 230 CM COM MANUTENÇÃO</t>
  </si>
  <si>
    <t>2.3</t>
  </si>
  <si>
    <t>SUDECAP / 01.09.10</t>
  </si>
  <si>
    <t>CONTAINER 6,0X2,30X2,82 M COM ISOLAMENTO TERMICO - DEPOSITO E FERRAMENTARIA COM LAVATORIO</t>
  </si>
  <si>
    <t>2.4</t>
  </si>
  <si>
    <t>SUDECAP / 01.09.01</t>
  </si>
  <si>
    <t>MOBILIZAÇÃO DE CONTAINER (CONSIDERADO 2 MOBILIZAÇÕES POR MÊS)</t>
  </si>
  <si>
    <t xml:space="preserve">UNID </t>
  </si>
  <si>
    <t>2.5</t>
  </si>
  <si>
    <t>SUDECAP / 01.09.11</t>
  </si>
  <si>
    <t xml:space="preserve"> DESMOBILIZAÇÃO DE CONTAINER (CONSIDERADO 2   DESMOBILIZAÇÕES POR MÊS)</t>
  </si>
  <si>
    <t>UNID.</t>
  </si>
  <si>
    <t>2.6</t>
  </si>
  <si>
    <t>SUDECAP / 01.04.09</t>
  </si>
  <si>
    <t>FORNECIMENTO E INSTALAÇÃO DE TELA-TAPUME DE POLIPROPILENO H= 1,20 M, INCL. BASE</t>
  </si>
  <si>
    <t>ML</t>
  </si>
  <si>
    <t>2.7</t>
  </si>
  <si>
    <t>SUDECAP / 19.32.01</t>
  </si>
  <si>
    <t>FORNECIMENTO E INSTALAÇÃO DE ESCORAMENTO DESCONTINUO DE VALAS TIPO A - MADEIRA ROLIÇA D= 6 A 10 CM</t>
  </si>
  <si>
    <t>M²</t>
  </si>
  <si>
    <t>2.8</t>
  </si>
  <si>
    <t>FORNECIMENTO E INSTALAÇÃO DE ESCORAMENTO CONTINUO DE VALAS TIPO A - MADEIRA ROLIÇA D= 6 A 10 CM</t>
  </si>
  <si>
    <t>MOVIMENTAÇÃO DE TERRA</t>
  </si>
  <si>
    <t>3.1</t>
  </si>
  <si>
    <t xml:space="preserve">ED-51107 </t>
  </si>
  <si>
    <t>ESCAVAÇÃO MANUAL DE VALA COM PROFUNDIDADE MENOR OU IGUAL A 1,5M, INCLUSIVE DESCARGA LATERAL</t>
  </si>
  <si>
    <t>M³</t>
  </si>
  <si>
    <t>3.2</t>
  </si>
  <si>
    <t xml:space="preserve">ED-51108 </t>
  </si>
  <si>
    <t>ESCAVAÇÃO MANUAL DE VALA COM PROFUNDIDADE MAIOR QUE 1,5M E MENOR OU IGUAL 3,0M, INCLUSIVE DESCARGA LATERAL</t>
  </si>
  <si>
    <t>3.3</t>
  </si>
  <si>
    <t xml:space="preserve">ED-51111 </t>
  </si>
  <si>
    <t>ESCAVAÇÃO MECÂNICA DE VALAS COM PROFUNDIDADE MENOR OU IGUAL A 1,5M, INCLUSIVE DESCARGA LATERAL, EXCLUSIVE CARGA, TRANSPORTE E DESCARGA</t>
  </si>
  <si>
    <t>3.4</t>
  </si>
  <si>
    <t xml:space="preserve">ED-51112 </t>
  </si>
  <si>
    <t>ESCAVAÇÃO MECÂNICA DE VALAS COM PROFUNDIDADE MAIOR QUE 1,5M E MENOR OU IGUAL 3,0M, INCLUSIVE DESCARGA
LATERAL, EXCLUSIVE CARGA, TRANSPORTE E DESCARGA</t>
  </si>
  <si>
    <t>3.5</t>
  </si>
  <si>
    <t xml:space="preserve">ED-51131 </t>
  </si>
  <si>
    <t>CARGA MANUAL DE MATERIAL DE QUALQUER NATUREZA SOBRE CAMINHÃO, EXCLUSIVE TRANSPORTE</t>
  </si>
  <si>
    <t>3.6</t>
  </si>
  <si>
    <t xml:space="preserve">ED-51132 </t>
  </si>
  <si>
    <t>CARGA MECÂNICA DE MATERIAL DE QUALQUER NATUREZA
SOBRE CAMINHÃO, EXCLUSIVE TRANSPORTE</t>
  </si>
  <si>
    <t>3.7</t>
  </si>
  <si>
    <t xml:space="preserve">ED-51121 </t>
  </si>
  <si>
    <t>REATERRO MANUAL DE VALA, INCLUSIVE ESPALHAMENTO E
COMPACTAÇÃO MECANIZADA COM PLACA VIBRATÓRIA</t>
  </si>
  <si>
    <t>3.8</t>
  </si>
  <si>
    <t>SUDECAP / 03.22.02</t>
  </si>
  <si>
    <t>REATERRO COMPACTADO DE VALA COM EQUIP. PLACA VIBRATORIA OU EQUIVALENTE</t>
  </si>
  <si>
    <t>3.9</t>
  </si>
  <si>
    <t xml:space="preserve">ED-51124 </t>
  </si>
  <si>
    <t>REGULARIZAÇÃO E COMPACTAÇÃO MECÂNICA DE TERRENO COM ROLO VIBRATÓRIO, EXCLUSIVE DESMATAMENTO, DESTOCAMENTO, LIMPEZA/ROÇADA DO TERRENO</t>
  </si>
  <si>
    <t>3.10</t>
  </si>
  <si>
    <t xml:space="preserve">ED-51123 </t>
  </si>
  <si>
    <t>REGULARIZAÇÃO MANUAL E COMPACTAÇÃO MECANIZADA DE TERRENO COM PLACA VIBRATÓRIA, EXCLUSIVE DESMATAMENTO,  DESTOCAMENTO, LIMPEZA/ROÇADA DO TERRENO</t>
  </si>
  <si>
    <t>3.11</t>
  </si>
  <si>
    <t xml:space="preserve">ED-29233 </t>
  </si>
  <si>
    <t>TRANSPORTE DE MATERIAL DE QUALQUER NATUREZA EM
CAMINHÃO, DISTÂNCIA MAIOR QUE 10KM E MENOR OU IGUAL A
20KM, DENTRO DO PERÍMETRO URBANO, EXCLUSIVE CARGA,
INCLUSIVE DESCARGA</t>
  </si>
  <si>
    <t>M³X KM</t>
  </si>
  <si>
    <t>DRENAGEM</t>
  </si>
  <si>
    <t>4.1</t>
  </si>
  <si>
    <t xml:space="preserve">ED-50105 </t>
  </si>
  <si>
    <t>FORNECIMENTO E ASSENTAMENTO DE TUBO PVC RÍGIDO, COLETOR DE ESGOTO LISO (JEI), DN 100 MM (4"), INCLUSIVE CONEXÕES</t>
  </si>
  <si>
    <t>4.2</t>
  </si>
  <si>
    <t xml:space="preserve">ED-50106 </t>
  </si>
  <si>
    <t>FORNECIMENTO E ASSENTAMENTO DE TUBO PVC RÍGIDO, COLETOR DE ESGOTO LISO (JEI), DN 150 MM (6"), INCLUSIVE CONEXÕES</t>
  </si>
  <si>
    <t>4.3</t>
  </si>
  <si>
    <t xml:space="preserve">TUBO DE PVC CORRUGADO DE DUPLA PAREDE PARA REDE COLETORA DE ESGOTO, DN  200 MM, JUNTA ELÁSTICA - FORNECIMENTO E ASSENTAMENTO. </t>
  </si>
  <si>
    <t>4.4</t>
  </si>
  <si>
    <t xml:space="preserve">TUBO DE PVC CORRUGADO DE DUPLA PAREDE PARA REDE COLETORA DE ESGOTO, DN 400 MM, JUNTA ELÁSTICA - FORNECIMENTO E ASSENTAMENTO. </t>
  </si>
  <si>
    <t>4.5</t>
  </si>
  <si>
    <t xml:space="preserve">TUBO DE PEAD CORRUGADO DE DUPLA PAREDE PARA REDE COLETORA DE ESGOTO, DN 600 MM, JUNTA ELÁSTICA INTEGRADA - FORNECIMENTO E ASSENTAMENTO. </t>
  </si>
  <si>
    <t>4.6</t>
  </si>
  <si>
    <t xml:space="preserve">TUBO DE PEAD CORRUGADO DE DUPLA PAREDE PARA REDE COLETORA DE ESGOTO, DN 800 MM, JUNTA ELÁSTICA INTEGRADA - FORNECIMENTO E ASSENTAMENTO. </t>
  </si>
  <si>
    <t>4.7</t>
  </si>
  <si>
    <t>TUBO DE PEAD CORRUGADO DE DUPLA PAREDE PARA REDE COLETORA DE ESGOTO, DN 1000 MM, JUNTA ELÁSTICA INTEGRADA - FORNECIMENTO E ASSENTAMENTO.</t>
  </si>
  <si>
    <t>4.8</t>
  </si>
  <si>
    <t xml:space="preserve">TUBO DE CONCRETO PARA REDES COLETORAS DE ÁGUAS PLUVIAIS, DIÂMETRO DE 400 MM, JUNTA RÍGIDA, INSTALADO EM LOCAL COM BAIXO NÍVEL DE INTERFERÊNC IAS - FORNECIMENTO E ASSENTAMENTO. </t>
  </si>
  <si>
    <t>4.9</t>
  </si>
  <si>
    <t>FORNECIMENTO E ASSENTAMENTO DE TUBO DE CONCRETO,CLASSE PA-1, PARA REDES COLETORAS DE ÁGUAS PLUVIAIS, Ø 500 MM, ENCAIXE  PONTA E BOLSA, JUNTA RÍGIDA</t>
  </si>
  <si>
    <t>4.10</t>
  </si>
  <si>
    <t>FORNECIMENTO E ASSENTAMENTO DE TUBO DE CONCRETO,CLASSE PA-1, PARA REDES COLETORAS DE ÁGUAS PLUVIAIS, Ø 600 MM, ENCAIXE PONTA E BOLSA, JUNTA RÍGIDA</t>
  </si>
  <si>
    <t>4.11</t>
  </si>
  <si>
    <t>FORNECIMENTO E ASSENTAMENTO DE TUBO DE CONCRETO,CLASSE PA-1, PARA REDES COLETORAS DE ÁGUAS PLUVIAIS, Ø 800 MM, ENCAIXE PONTA E BOLSA, JUNTA RÍGIDA</t>
  </si>
  <si>
    <t>4.12</t>
  </si>
  <si>
    <t>92216</t>
  </si>
  <si>
    <t>FORNECIMENTO E ASSENTAMENTO DE TUBO DE CONCRETO,CLASSE PA-1, PARA REDES COLETORAS DE ÁGUAS PLUVIAIS, Ø 1000 MM, ENCAIXE PONTA E BOLSA, JUNTA RÍGIDA</t>
  </si>
  <si>
    <t>4.13</t>
  </si>
  <si>
    <t xml:space="preserve">ED-48630
</t>
  </si>
  <si>
    <t>POÇO DE VISITA PARA REDE TUBULAR, DN 500,EXCLUSIVE ESCAVAÇÃO,REATERRO E BOTA FORA</t>
  </si>
  <si>
    <t>4.14</t>
  </si>
  <si>
    <t xml:space="preserve">ED-48631
</t>
  </si>
  <si>
    <t>POÇO DE VISITA PARA REDE TUBULAR, DN 600,EXCLUSIVE ESCAVAÇÃO,REATERRO E BOTA FORA</t>
  </si>
  <si>
    <t>4.15</t>
  </si>
  <si>
    <t xml:space="preserve">ED-48634
</t>
  </si>
  <si>
    <t>POÇO DE VISITA PARA REDE TUBULAR, DN 800,EXCLUSIVE ESCAVAÇÃO,REATERRO E BOTA FORA</t>
  </si>
  <si>
    <t>4.16</t>
  </si>
  <si>
    <t xml:space="preserve">ED-48646
</t>
  </si>
  <si>
    <t>POÇO DE VISITA PARA REDE TUBULAR, DN 1000,EXCLUSIVE ESCAVAÇÃO,REATERRO E BOTA FORA</t>
  </si>
  <si>
    <t>4.17</t>
  </si>
  <si>
    <t>97949</t>
  </si>
  <si>
    <t>EXECUÇÃO DE CAIXA DE BOCA DE LOBO SIMPLES RETANGULAR, EM ALVENARIA COM TIJOLOS CERÂMICOS MACIÇOS,DIMENSÕES INTERNAS: 0,60 X 1,00 X 1,20M E TAMPA DE CONCRETO ARMADO AF_ 12/2020</t>
  </si>
  <si>
    <t>4.18</t>
  </si>
  <si>
    <t>SUDECAP / 19.13.02</t>
  </si>
  <si>
    <t>CONJUNTO DE QUADRO E GRELHA PARA BOCA DE LOBO TIPO B (CONCRETO) - PADRAO SUDECAP</t>
  </si>
  <si>
    <t>4.19</t>
  </si>
  <si>
    <t>SUDECAP / 19.13.01</t>
  </si>
  <si>
    <t>CONJUNTO QUADRO E GRELHA PARA BOCA DE LOBO - TIPO A (FERRO FUNDIDO) - PADRAO SUDECAP</t>
  </si>
  <si>
    <t>4.20</t>
  </si>
  <si>
    <t xml:space="preserve">ED-48666
</t>
  </si>
  <si>
    <t>FORNECIMENTO E INSTALAÇÃO DE TAMPÃO CIRCULAR EM FERRO FUNDIDO PARA POÇO DE VISITA, ARTICULADO COM DIÂMETRO DE 60 CM,CLASSE 400</t>
  </si>
  <si>
    <t>4.21</t>
  </si>
  <si>
    <t xml:space="preserve">ED-48589
</t>
  </si>
  <si>
    <t>EXECUÇÃO DE DESCIDA D´ÁGUA TIPO DEGRAU DN 600, EXCLUSIVE BOTA FORA</t>
  </si>
  <si>
    <t>4.22</t>
  </si>
  <si>
    <t xml:space="preserve">ED-48591 </t>
  </si>
  <si>
    <t>EXECUÇÃO DE DESCIDA D´ÁGUA TIPO DEGRAU DN 800, EXCLUSIVE BOTA FORA</t>
  </si>
  <si>
    <t>4.23</t>
  </si>
  <si>
    <t xml:space="preserve">ED-48540
</t>
  </si>
  <si>
    <t>EXECUÇÃO DE ALA DE REDE TUBULAR DN 600, EXCLUSIVE BOTA FORA</t>
  </si>
  <si>
    <t>4.24</t>
  </si>
  <si>
    <t>ED-48542</t>
  </si>
  <si>
    <t>EXECUÇÃO DE ALA DE REDE TUBULAR DN 800, EXCLUSIVE BOTA FORA</t>
  </si>
  <si>
    <t>4.25</t>
  </si>
  <si>
    <t xml:space="preserve">ED-48544 </t>
  </si>
  <si>
    <t>EXECUÇÃO DE ALA DE REDE TUBULAR DN 1000, EXCLUSIVE BOTA FORA</t>
  </si>
  <si>
    <t>4.26</t>
  </si>
  <si>
    <t>ED-9052</t>
  </si>
  <si>
    <t>FORNECIMENTO DE CONCRETO ESTRUTURAL, USINADO BOMBEADO, AUTO-ADENSÁVEL, COM FCK 20MPA, INCLUSIVE LANÇAMENTO E ACABAMENTO</t>
  </si>
  <si>
    <t>4.27</t>
  </si>
  <si>
    <t xml:space="preserve">ED-49616 </t>
  </si>
  <si>
    <t>FORNECIMENTO DE CONCRETO NÃO ESTRUTURAL,PREPARADO EM OBRA COM BETONEIRA, COM FCK = 15 MPA,INCLUSIVE LANÇAMENTO,ADENSAMENTO E ACABAMENTO</t>
  </si>
  <si>
    <t>4.28</t>
  </si>
  <si>
    <t xml:space="preserve">ED-49795
</t>
  </si>
  <si>
    <t>FORNECIMENTO DE CONCRETO NÃO ESTRUTURAL, USINADO, COM FCK 15 MPA, INCLUSIVE LANÇAMENTO, ADENSAMENTO E ACABAMENTO</t>
  </si>
  <si>
    <t>4.29</t>
  </si>
  <si>
    <t xml:space="preserve">ED-48217
</t>
  </si>
  <si>
    <t>ALVENARIA DE BLOCO DE CONCRETO CHEIO SEM ARMAÇÃO, EM CONCRETO COM FCK 15MPA ,ESP.19CM PARA REVESTIMENTO ,INCLUSIVE ARGAMASSA PARA ASSENTAMENTO - (CONFECÇÃO DE CAIXAS DE DRENAGEM E ALTEAMENTOS)</t>
  </si>
  <si>
    <r>
      <rPr>
        <sz val="12"/>
        <rFont val="Century Gothic"/>
        <charset val="134"/>
      </rPr>
      <t>M</t>
    </r>
    <r>
      <rPr>
        <b/>
        <sz val="12"/>
        <rFont val="Century Gothic"/>
        <charset val="134"/>
      </rPr>
      <t>²</t>
    </r>
  </si>
  <si>
    <t>4.30</t>
  </si>
  <si>
    <t>ED-48298</t>
  </si>
  <si>
    <t>FORNECIMENTO, CORTE, DOBRA E MONTAGEM DE AÇO CA-50/60 - (CONFECÇÃO DE CAIXAS DE DRENAGEM E ALTEAMENTOS)</t>
  </si>
  <si>
    <t>KG</t>
  </si>
  <si>
    <t>4.31</t>
  </si>
  <si>
    <t>SUDECAP / 40.20.17</t>
  </si>
  <si>
    <t xml:space="preserve">FORMA E ESCORAMENTO DE COMPENSADO RESINADO E=12MM </t>
  </si>
  <si>
    <t>4.32</t>
  </si>
  <si>
    <t>RO-40229</t>
  </si>
  <si>
    <t>ENROCAMENTO DE PEDRA DE MÃO JOGADA(EXECUÇÃO INCLUINDO O FORNECIMENTO DE TODOS OS MATERIAIS)</t>
  </si>
  <si>
    <t>m³</t>
  </si>
  <si>
    <t>4.33</t>
  </si>
  <si>
    <t>SUDECAP / 19.22.04</t>
  </si>
  <si>
    <t>ALTEAMENTO DE PV´S</t>
  </si>
  <si>
    <t>UN</t>
  </si>
  <si>
    <t>4.34</t>
  </si>
  <si>
    <t>SUDECAP / 19.12.03</t>
  </si>
  <si>
    <t>ALTEAMENTO DE CAIXA PARA BOCA DE LOBO SIMPLES / BLOCO DE CONCRETO</t>
  </si>
  <si>
    <t>ml</t>
  </si>
  <si>
    <t>4.35</t>
  </si>
  <si>
    <t>COMPOSIÇÃO (BASE - RO-42216)</t>
  </si>
  <si>
    <t>GRELHA EM TRILHO TR-37 (ASCE 7540) LARGURA 1000 mm COMPRIMENTO 1000 mm</t>
  </si>
  <si>
    <t>5.0</t>
  </si>
  <si>
    <t>DEMOLIÇÕES</t>
  </si>
  <si>
    <t>5.1</t>
  </si>
  <si>
    <t>SUDECAP / 02.13.03</t>
  </si>
  <si>
    <t>DEMOLIÇAO DE CONCRETO SIMPLES INCLUSIVE AFASTAMENTO</t>
  </si>
  <si>
    <t>5.2</t>
  </si>
  <si>
    <t>SUDECAP / 02.13.04</t>
  </si>
  <si>
    <t>DEMOLIÇAO DE CONCRETO ARMADO INCLUSIVE AFASTAMENTO</t>
  </si>
  <si>
    <t>5.3</t>
  </si>
  <si>
    <t xml:space="preserve"> SUDECAP / 02.14.01</t>
  </si>
  <si>
    <t>DEMOLIÇAO MANUAL, DE ALVENARIA DE TIJOLOS E BLOCOS INCL. AFASTAMENTO</t>
  </si>
  <si>
    <t>5.4</t>
  </si>
  <si>
    <t xml:space="preserve">SUDECAP / 40.43.01
</t>
  </si>
  <si>
    <t>CORTE MECAN. C/ SERRA CIRCULAR EM CONCRETO/ASFALTO</t>
  </si>
  <si>
    <t>LOCAÇÃO DE MAQUINAS E EQUIPAMENTOS</t>
  </si>
  <si>
    <t>6.1</t>
  </si>
  <si>
    <t>RETROESCAVADEIRA SOBRE RODAS COM CARREGADEIRA, TRAÇÃO 4X4, POTÊNCIA LÍQ. 72 HP, CAÇAMBA CARREG. CAP. MÍN. 0,79 M3, CAÇAMBA RETRO CAP. 0,18 M3, PESO OPERACIONAL MÍN. 7.140 KG, PROFUNDIDADE ESCAVAÇÃO MÁX. 4,50 M</t>
  </si>
  <si>
    <t>CHI</t>
  </si>
  <si>
    <t>6.2</t>
  </si>
  <si>
    <t>CHP</t>
  </si>
  <si>
    <t>URBANIZAÇÃO</t>
  </si>
  <si>
    <t>7.1</t>
  </si>
  <si>
    <t>ED - 51139</t>
  </si>
  <si>
    <t>GUIA DE MEIO-FIO, EM CONCRETO COM FCK 20MPA, PRÉMOLDADA, MFC-01 PADRÃO DER-MG, DIMENSÕES (12X16,7X35)CM , EXCLUSIVE SARJETA, INCLUSIVE ESCAVAÇÃO, APILOAMENTO E TRANSPORTE COM RETIRADA DO MATERIAL ESCAVADO (EM CAÇAMBA)</t>
  </si>
  <si>
    <t>7.2</t>
  </si>
  <si>
    <t>SUDECAP / 18.72.01</t>
  </si>
  <si>
    <t>REMOÇAO E REASSENTAMENTO DE MEIO-FIO PREMOLDADO DE CONCRETO</t>
  </si>
  <si>
    <t>7.3</t>
  </si>
  <si>
    <t>SUDECAP / 20.19.10</t>
  </si>
  <si>
    <t>EXECUÇÃO DE PISO INTERTRAVADO E= 6,0CM 35MPA C/ COLCHAO AREIA - INCLUIDO O FORNECIMENTO</t>
  </si>
  <si>
    <t>7.4</t>
  </si>
  <si>
    <t>ED-50413</t>
  </si>
  <si>
    <t>ALVENARIA POLIÉDRICA, RETIRADA E REASSENTAMENTO SOBRE COXIM DE AREIA</t>
  </si>
  <si>
    <t>7.5</t>
  </si>
  <si>
    <t>ED-50414</t>
  </si>
  <si>
    <t>CALÇAMENTO EM BLOQUETE, RETIRADA E REASSENTAMENTO SOBRE COXIM DE AREIA</t>
  </si>
  <si>
    <t>7.6</t>
  </si>
  <si>
    <t>ED-50416</t>
  </si>
  <si>
    <t>EXECUÇÃO DE CALÇAMENTO EM BLOQUETE - E = 8 CM - FCK = 35 MPA, INCLUINDO FORNECIMENTO E TRANSPORTE DE TODOS OS MATERIAIS, COLCHÃO DE ASSENTAMENTO E = 6 CM</t>
  </si>
  <si>
    <t>7.7</t>
  </si>
  <si>
    <t xml:space="preserve">RO-43971      </t>
  </si>
  <si>
    <t>EXECUÇÃO DE PAVIMENTO DE ALVENARIA POLIÉDRICA, INCLUINDO FORNECIMENTO DE TODOS DO MATERIAIS, COLCHÃO(AREIA) DE ASSENTAMENTO; EXCLUSIVE O TRANSPORTE DA ALVENARIA POLIÉDRICA</t>
  </si>
  <si>
    <t>7.8</t>
  </si>
  <si>
    <t xml:space="preserve">SUDECAP / 15.63.01
</t>
  </si>
  <si>
    <t>LANÇAMENTO E ESPALHAMENTO  DE  SOLO EM AREA DE PASSEIO</t>
  </si>
  <si>
    <t>7.9</t>
  </si>
  <si>
    <t>ED-51144</t>
  </si>
  <si>
    <t>EXECUÇÃO DE PASSEIO DE CONCRETO 15 MPA E=8CM</t>
  </si>
  <si>
    <t>7.10</t>
  </si>
  <si>
    <t>CONTENÇÕES</t>
  </si>
  <si>
    <t>8.1</t>
  </si>
  <si>
    <t>8.2</t>
  </si>
  <si>
    <t>ED-48217</t>
  </si>
  <si>
    <t>ALVENARIA DE BLOCO DE CONCRETO CHEIO SEM ARMAÇÃO, EM CONCRETO COM FCK 15MPA ,ESP.19CM PARA REVESTIMENTO ,INCLUSIVE ARGAMASSA PARA ASSENTAMENTO</t>
  </si>
  <si>
    <t>8.3</t>
  </si>
  <si>
    <t xml:space="preserve">ED-48298
</t>
  </si>
  <si>
    <t>FORNECIMENTO, CORTE, DOBRA E MONTAGEM DE AÇO CA-50/60</t>
  </si>
  <si>
    <t>8.4</t>
  </si>
  <si>
    <t>FORMA E ESCORAMENTO DE COMPENSADO RESINADO E=12MM</t>
  </si>
  <si>
    <t>8.5</t>
  </si>
  <si>
    <t xml:space="preserve">102719 </t>
  </si>
  <si>
    <t>ENCHIMENTO DE BRITA PARA DRENO, LANÇAMENTO MANUAL.</t>
  </si>
  <si>
    <t>8.6</t>
  </si>
  <si>
    <t>RO-40230</t>
  </si>
  <si>
    <t>MURO DE ARRIMO EM GABIÃO,TELA GALVANIZADA(EXECUÇÃO, INCLUINDO FORNECIMENTO DE TODOS OS MATERIAIS)</t>
  </si>
  <si>
    <t>8.7</t>
  </si>
  <si>
    <t>RO-40233</t>
  </si>
  <si>
    <t>MURO DE ARRIMO EM RIP-RAP,COM ENCHIMENTO DE AREIA E CIMENTO,TRAÇO-1:10(EXECUÇÃO,INCLUINDO FORNECIMENTO E TRANSPORTE DE TODOS OS MATERIAIS)</t>
  </si>
  <si>
    <t>MOBILIZAÇÃO E DESMOBILIZAÇÃO</t>
  </si>
  <si>
    <t>9.1</t>
  </si>
  <si>
    <t>ED-50394</t>
  </si>
  <si>
    <t>MOBILIZAÇÃO E DESMOBILIZAÇÃO DE OBRA EM CENTRO URBANO
OU REGIÃO LIMÍTROFE COM VALOR ACIMA DE 3.000.000,01</t>
  </si>
  <si>
    <t>VISTO:</t>
  </si>
  <si>
    <t>VALOR TOTAL:</t>
  </si>
  <si>
    <t>COMPOSIÇÃO DE CUSTO - GRELHA EM TRILHO TR 37 (ASCE 7540) - UNIDADE = ML</t>
  </si>
  <si>
    <t>REFERENCIA</t>
  </si>
  <si>
    <t>CONSUMO</t>
  </si>
  <si>
    <t>PREÇO UNT</t>
  </si>
  <si>
    <t>CUSTO FINAL</t>
  </si>
  <si>
    <t>SETOP</t>
  </si>
  <si>
    <t>TRILHO TR-37 (CONSIDERANDO 6,0 ML DE TRILHO POR M² DE GRELHA -DE 37,11 KG/ML) COMPRIMENTO 1,00 ML E LARGURA 1,00 ML</t>
  </si>
  <si>
    <t>FL: ÚNICA</t>
  </si>
  <si>
    <t>CRONOGRAMA FÍSICO-FINANCEIRO</t>
  </si>
  <si>
    <t>MUNICÍPIO:</t>
  </si>
  <si>
    <t>JOÃO MONLEVADE - MG</t>
  </si>
  <si>
    <t>OBRA:</t>
  </si>
  <si>
    <t>PRAZO</t>
  </si>
  <si>
    <t>12 MESES</t>
  </si>
  <si>
    <t>SERVIÇOS</t>
  </si>
  <si>
    <t>CUSTO</t>
  </si>
  <si>
    <t>INCID</t>
  </si>
  <si>
    <t>MÊS 1</t>
  </si>
  <si>
    <t>MÊS 2</t>
  </si>
  <si>
    <t>MÊS 3</t>
  </si>
  <si>
    <t>MÊS 4</t>
  </si>
  <si>
    <t>MÊS 5</t>
  </si>
  <si>
    <t>MÊS 6</t>
  </si>
  <si>
    <t>MÊS 7</t>
  </si>
  <si>
    <t>MÊS 8</t>
  </si>
  <si>
    <t>MÊS 9</t>
  </si>
  <si>
    <t>MÊS 10</t>
  </si>
  <si>
    <t>MÊS 11</t>
  </si>
  <si>
    <t>MÊS 12</t>
  </si>
  <si>
    <t>TOTAL</t>
  </si>
  <si>
    <t xml:space="preserve">TOTAL </t>
  </si>
  <si>
    <t>% MENSAL</t>
  </si>
  <si>
    <t>% ACUMULADO</t>
  </si>
  <si>
    <t>(SETOP - ABRIL/2023   SINAPI - JUNHO/2023    SUDECAP MAIO/2023)</t>
  </si>
  <si>
    <t>DATA : 15/09/2023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</si>
</sst>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R$&quot;\ #,##0.00;\-&quot;R$&quot;\ #,##0.00"/>
    <numFmt numFmtId="43" formatCode="_-* #,##0.00_-;\-* #,##0.00_-;_-* &quot;-&quot;??_-;_-@_-"/>
    <numFmt numFmtId="164" formatCode="&quot;R$&quot;\ #,##0.00"/>
    <numFmt numFmtId="165" formatCode="_(* #,##0.00_);_(* \(#,##0.00\);_(* &quot;-&quot;??_);_(@_)"/>
    <numFmt numFmtId="166" formatCode="_(&quot;R$ &quot;* #,##0.00_);_(&quot;R$ &quot;* \(#,##0.00\);_(&quot;R$ &quot;* &quot;-&quot;??_);_(@_)"/>
    <numFmt numFmtId="167" formatCode="0.0"/>
    <numFmt numFmtId="168" formatCode="&quot;R$&quot;#,##0.00"/>
  </numFmts>
  <fonts count="16">
    <font>
      <sz val="11"/>
      <color theme="1"/>
      <name val="Calibri"/>
      <charset val="134"/>
      <scheme val="minor"/>
    </font>
    <font>
      <b/>
      <sz val="10"/>
      <name val="Century Gothic"/>
      <charset val="134"/>
    </font>
    <font>
      <sz val="10"/>
      <name val="Century Gothic"/>
      <charset val="134"/>
    </font>
    <font>
      <b/>
      <sz val="9"/>
      <name val="Century Gothic"/>
      <charset val="134"/>
    </font>
    <font>
      <sz val="9"/>
      <name val="Century Gothic"/>
      <charset val="134"/>
    </font>
    <font>
      <sz val="9"/>
      <color theme="1"/>
      <name val="Calibri"/>
      <charset val="134"/>
      <scheme val="minor"/>
    </font>
    <font>
      <sz val="12"/>
      <name val="Century Gothic"/>
      <charset val="134"/>
    </font>
    <font>
      <sz val="12"/>
      <color theme="1"/>
      <name val="Century Gothic"/>
      <charset val="134"/>
    </font>
    <font>
      <b/>
      <sz val="12"/>
      <name val="Century Gothic"/>
      <charset val="134"/>
    </font>
    <font>
      <b/>
      <sz val="12"/>
      <color indexed="8"/>
      <name val="Century Gothic"/>
      <charset val="134"/>
    </font>
    <font>
      <sz val="12"/>
      <color indexed="8"/>
      <name val="Century Gothic"/>
      <charset val="134"/>
    </font>
    <font>
      <sz val="11"/>
      <name val="Arial"/>
      <charset val="134"/>
    </font>
    <font>
      <sz val="12"/>
      <color rgb="FF000000"/>
      <name val="Century Gothic"/>
      <charset val="134"/>
    </font>
    <font>
      <sz val="11"/>
      <color rgb="FF000000"/>
      <name val="Arial"/>
      <charset val="134"/>
    </font>
    <font>
      <sz val="10"/>
      <name val="Arial"/>
      <charset val="134"/>
    </font>
    <font>
      <sz val="11"/>
      <color theme="1"/>
      <name val="Calibri"/>
      <charset val="134"/>
      <scheme val="minor"/>
    </font>
  </fonts>
  <fills count="7">
    <fill>
      <patternFill patternType="none"/>
    </fill>
    <fill>
      <patternFill patternType="gray125"/>
    </fill>
    <fill>
      <patternFill patternType="solid">
        <fgColor theme="0"/>
        <bgColor indexed="64"/>
      </patternFill>
    </fill>
    <fill>
      <patternFill patternType="solid">
        <fgColor theme="3" tint="0.39973143711661124"/>
        <bgColor indexed="64"/>
      </patternFill>
    </fill>
    <fill>
      <patternFill patternType="solid">
        <fgColor theme="3" tint="0.59999389629810485"/>
        <bgColor indexed="64"/>
      </patternFill>
    </fill>
    <fill>
      <patternFill patternType="solid">
        <fgColor theme="3" tint="0.79973754081850645"/>
        <bgColor indexed="64"/>
      </patternFill>
    </fill>
    <fill>
      <patternFill patternType="solid">
        <fgColor indexed="9"/>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0">
    <xf numFmtId="0" fontId="0" fillId="0" borderId="0"/>
    <xf numFmtId="43" fontId="15" fillId="0" borderId="0" applyFont="0" applyFill="0" applyBorder="0" applyAlignment="0" applyProtection="0"/>
    <xf numFmtId="9" fontId="15" fillId="0" borderId="0" applyFont="0" applyFill="0" applyBorder="0" applyAlignment="0" applyProtection="0"/>
    <xf numFmtId="0" fontId="14" fillId="0" borderId="0"/>
    <xf numFmtId="166" fontId="14" fillId="0" borderId="0" applyFont="0" applyFill="0" applyBorder="0" applyAlignment="0" applyProtection="0"/>
    <xf numFmtId="166" fontId="14" fillId="0" borderId="0" applyFont="0" applyFill="0" applyBorder="0" applyAlignment="0" applyProtection="0"/>
    <xf numFmtId="0" fontId="14" fillId="0" borderId="0"/>
    <xf numFmtId="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cellStyleXfs>
  <cellXfs count="218">
    <xf numFmtId="0" fontId="0" fillId="0" borderId="0" xfId="0"/>
    <xf numFmtId="0" fontId="1" fillId="0" borderId="1" xfId="0" applyNumberFormat="1" applyFont="1" applyBorder="1" applyAlignment="1">
      <alignment horizontal="center" vertical="distributed"/>
    </xf>
    <xf numFmtId="0" fontId="1" fillId="0" borderId="3" xfId="0" applyNumberFormat="1" applyFont="1" applyBorder="1" applyAlignment="1">
      <alignment horizontal="center" vertical="distributed"/>
    </xf>
    <xf numFmtId="0" fontId="3" fillId="0" borderId="3" xfId="0" applyFont="1" applyBorder="1" applyAlignment="1">
      <alignment horizontal="center" vertical="distributed"/>
    </xf>
    <xf numFmtId="0" fontId="3" fillId="0" borderId="10" xfId="0" applyFont="1" applyBorder="1" applyAlignment="1">
      <alignment horizontal="center" vertical="distributed"/>
    </xf>
    <xf numFmtId="10" fontId="4" fillId="2" borderId="10" xfId="2" applyNumberFormat="1" applyFont="1" applyFill="1" applyBorder="1" applyAlignment="1">
      <alignment horizontal="center" vertical="distributed"/>
    </xf>
    <xf numFmtId="10" fontId="2" fillId="2" borderId="10" xfId="2" applyNumberFormat="1" applyFont="1" applyFill="1" applyBorder="1" applyAlignment="1">
      <alignment horizontal="center" vertical="distributed"/>
    </xf>
    <xf numFmtId="43" fontId="4" fillId="2" borderId="10" xfId="1" applyFont="1" applyFill="1" applyBorder="1" applyAlignment="1">
      <alignment horizontal="right" vertical="distributed"/>
    </xf>
    <xf numFmtId="43" fontId="4" fillId="2" borderId="10" xfId="1" applyFont="1" applyFill="1" applyBorder="1" applyAlignment="1">
      <alignment horizontal="center" vertical="distributed"/>
    </xf>
    <xf numFmtId="10" fontId="4" fillId="2" borderId="10" xfId="7" applyNumberFormat="1" applyFont="1" applyFill="1" applyBorder="1" applyAlignment="1">
      <alignment horizontal="center" vertical="distributed"/>
    </xf>
    <xf numFmtId="10" fontId="4" fillId="2" borderId="22" xfId="7" applyNumberFormat="1" applyFont="1" applyFill="1" applyBorder="1" applyAlignment="1">
      <alignment horizontal="center" vertical="distributed"/>
    </xf>
    <xf numFmtId="43" fontId="4" fillId="2" borderId="4" xfId="1" applyFont="1" applyFill="1" applyBorder="1" applyAlignment="1">
      <alignment horizontal="right" vertical="distributed"/>
    </xf>
    <xf numFmtId="43" fontId="4" fillId="2" borderId="4" xfId="1" applyFont="1" applyFill="1" applyBorder="1" applyAlignment="1">
      <alignment horizontal="center" vertical="distributed"/>
    </xf>
    <xf numFmtId="43" fontId="4" fillId="2" borderId="25" xfId="1" applyFont="1" applyFill="1" applyBorder="1" applyAlignment="1">
      <alignment horizontal="right" vertical="distributed"/>
    </xf>
    <xf numFmtId="0" fontId="0" fillId="0" borderId="0" xfId="0" applyFont="1" applyFill="1" applyAlignment="1">
      <alignment horizontal="center"/>
    </xf>
    <xf numFmtId="0" fontId="0" fillId="0" borderId="0" xfId="0" applyFont="1" applyFill="1" applyAlignment="1"/>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2" xfId="0" applyFont="1" applyFill="1" applyBorder="1" applyAlignment="1"/>
    <xf numFmtId="0" fontId="0" fillId="0" borderId="39" xfId="0" applyFont="1" applyFill="1" applyBorder="1" applyAlignment="1"/>
    <xf numFmtId="0" fontId="0" fillId="0" borderId="4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justify"/>
    </xf>
    <xf numFmtId="0" fontId="0" fillId="0" borderId="22" xfId="0" applyFont="1" applyFill="1" applyBorder="1" applyAlignment="1">
      <alignment horizontal="center"/>
    </xf>
    <xf numFmtId="0" fontId="0" fillId="0" borderId="35" xfId="0" applyFont="1" applyFill="1" applyBorder="1" applyAlignment="1"/>
    <xf numFmtId="0" fontId="6" fillId="0" borderId="0" xfId="0" applyFont="1" applyAlignment="1">
      <alignment vertical="distributed"/>
    </xf>
    <xf numFmtId="0" fontId="7" fillId="0" borderId="0" xfId="0" applyFont="1" applyFill="1"/>
    <xf numFmtId="0" fontId="7" fillId="0" borderId="0" xfId="0" applyFont="1"/>
    <xf numFmtId="0" fontId="8" fillId="3" borderId="1" xfId="0" applyFont="1" applyFill="1" applyBorder="1" applyAlignment="1">
      <alignment horizontal="left" vertical="distributed"/>
    </xf>
    <xf numFmtId="0" fontId="8" fillId="0" borderId="3" xfId="0" applyFont="1" applyBorder="1" applyAlignment="1">
      <alignment horizontal="left" vertical="distributed"/>
    </xf>
    <xf numFmtId="0" fontId="6" fillId="0" borderId="10" xfId="0" applyFont="1" applyBorder="1" applyAlignment="1">
      <alignment horizontal="left" vertical="center" wrapText="1"/>
    </xf>
    <xf numFmtId="0" fontId="8" fillId="0" borderId="10" xfId="0" applyFont="1" applyFill="1" applyBorder="1" applyAlignment="1">
      <alignment horizontal="center" vertical="distributed"/>
    </xf>
    <xf numFmtId="14" fontId="8" fillId="0" borderId="10" xfId="0" applyNumberFormat="1" applyFont="1" applyBorder="1" applyAlignment="1">
      <alignment vertical="distributed"/>
    </xf>
    <xf numFmtId="0" fontId="8" fillId="5" borderId="3" xfId="0" applyFont="1" applyFill="1" applyBorder="1" applyAlignment="1">
      <alignment horizontal="center" vertical="center"/>
    </xf>
    <xf numFmtId="0" fontId="8" fillId="5" borderId="10" xfId="0" applyFont="1" applyFill="1" applyBorder="1" applyAlignment="1">
      <alignment horizontal="left" vertical="center"/>
    </xf>
    <xf numFmtId="0" fontId="8" fillId="5" borderId="10" xfId="0" applyFont="1" applyFill="1" applyBorder="1" applyAlignment="1">
      <alignment horizontal="left" vertical="center" wrapText="1"/>
    </xf>
    <xf numFmtId="0" fontId="6" fillId="5" borderId="10" xfId="0" applyFont="1" applyFill="1" applyBorder="1" applyAlignment="1">
      <alignment horizontal="center" vertical="center"/>
    </xf>
    <xf numFmtId="2" fontId="6" fillId="5" borderId="10" xfId="0" applyNumberFormat="1" applyFont="1" applyFill="1" applyBorder="1" applyAlignment="1">
      <alignment horizontal="center" vertical="center"/>
    </xf>
    <xf numFmtId="4" fontId="9" fillId="5" borderId="10" xfId="3" applyNumberFormat="1" applyFont="1" applyFill="1" applyBorder="1" applyAlignment="1">
      <alignment horizontal="center" vertical="center" wrapText="1"/>
    </xf>
    <xf numFmtId="0" fontId="6" fillId="0" borderId="3" xfId="0" applyFont="1" applyBorder="1" applyAlignment="1">
      <alignment horizontal="center" vertical="center"/>
    </xf>
    <xf numFmtId="0" fontId="10" fillId="2" borderId="1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0" borderId="10" xfId="0" applyFont="1" applyBorder="1" applyAlignment="1">
      <alignment horizontal="center" vertical="center"/>
    </xf>
    <xf numFmtId="2" fontId="6" fillId="0" borderId="10" xfId="0" applyNumberFormat="1" applyFont="1" applyBorder="1" applyAlignment="1">
      <alignment horizontal="center" vertical="center"/>
    </xf>
    <xf numFmtId="164" fontId="10" fillId="0" borderId="10" xfId="3" applyNumberFormat="1" applyFont="1" applyBorder="1" applyAlignment="1">
      <alignment horizontal="center" vertical="center" wrapText="1"/>
    </xf>
    <xf numFmtId="2" fontId="10" fillId="5" borderId="10" xfId="0" applyNumberFormat="1" applyFont="1" applyFill="1" applyBorder="1" applyAlignment="1">
      <alignment horizontal="center" vertical="center"/>
    </xf>
    <xf numFmtId="0" fontId="6" fillId="0" borderId="3" xfId="0" applyFont="1" applyBorder="1" applyAlignment="1">
      <alignment horizontal="distributed" vertical="distributed"/>
    </xf>
    <xf numFmtId="49" fontId="6" fillId="0" borderId="10" xfId="0" applyNumberFormat="1" applyFont="1" applyBorder="1" applyAlignment="1">
      <alignment horizontal="center" vertical="center" wrapText="1" shrinkToFit="1"/>
    </xf>
    <xf numFmtId="0" fontId="6" fillId="0" borderId="10" xfId="0" applyFont="1" applyBorder="1" applyAlignment="1">
      <alignment horizontal="justify" vertical="distributed" wrapText="1"/>
    </xf>
    <xf numFmtId="0" fontId="6" fillId="0" borderId="10" xfId="0" applyFont="1" applyBorder="1" applyAlignment="1">
      <alignment horizontal="distributed" vertical="distributed"/>
    </xf>
    <xf numFmtId="2" fontId="6" fillId="0" borderId="10" xfId="0" applyNumberFormat="1" applyFont="1" applyBorder="1" applyAlignment="1">
      <alignment horizontal="center" vertical="distributed"/>
    </xf>
    <xf numFmtId="49" fontId="6" fillId="0" borderId="10" xfId="0" applyNumberFormat="1" applyFont="1" applyBorder="1" applyAlignment="1">
      <alignment vertical="center" wrapText="1" shrinkToFit="1"/>
    </xf>
    <xf numFmtId="164" fontId="10" fillId="2" borderId="10" xfId="3" applyNumberFormat="1" applyFont="1" applyFill="1" applyBorder="1" applyAlignment="1">
      <alignment horizontal="center" vertical="center" wrapText="1"/>
    </xf>
    <xf numFmtId="49" fontId="6" fillId="0" borderId="10" xfId="0" applyNumberFormat="1" applyFont="1" applyBorder="1" applyAlignment="1">
      <alignment horizontal="left" vertical="center" wrapText="1" shrinkToFit="1"/>
    </xf>
    <xf numFmtId="0" fontId="8" fillId="5" borderId="10" xfId="0" applyFont="1" applyFill="1" applyBorder="1" applyAlignment="1">
      <alignment horizontal="justify" vertical="distributed" wrapText="1"/>
    </xf>
    <xf numFmtId="49" fontId="6" fillId="0" borderId="3" xfId="0" applyNumberFormat="1" applyFont="1" applyBorder="1" applyAlignment="1">
      <alignment horizontal="center" vertical="center" wrapText="1" shrinkToFit="1"/>
    </xf>
    <xf numFmtId="2" fontId="11" fillId="0" borderId="10" xfId="0" applyNumberFormat="1" applyFont="1" applyBorder="1" applyAlignment="1">
      <alignment horizontal="center" vertical="center" wrapText="1" shrinkToFit="1"/>
    </xf>
    <xf numFmtId="49" fontId="6" fillId="0" borderId="3" xfId="0" applyNumberFormat="1" applyFont="1" applyFill="1" applyBorder="1" applyAlignment="1">
      <alignment horizontal="center" vertical="center" wrapText="1" shrinkToFit="1"/>
    </xf>
    <xf numFmtId="49" fontId="6" fillId="0" borderId="10" xfId="0" applyNumberFormat="1" applyFont="1" applyFill="1" applyBorder="1" applyAlignment="1">
      <alignment horizontal="center" vertical="center" wrapText="1" shrinkToFit="1"/>
    </xf>
    <xf numFmtId="49" fontId="6" fillId="0" borderId="10" xfId="0" applyNumberFormat="1" applyFont="1" applyFill="1" applyBorder="1" applyAlignment="1">
      <alignment vertical="center" wrapText="1" shrinkToFit="1"/>
    </xf>
    <xf numFmtId="0" fontId="6"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wrapText="1" shrinkToFit="1"/>
    </xf>
    <xf numFmtId="164" fontId="10" fillId="0" borderId="10" xfId="3" applyNumberFormat="1" applyFont="1" applyFill="1" applyBorder="1" applyAlignment="1">
      <alignment horizontal="center" vertical="center" wrapText="1"/>
    </xf>
    <xf numFmtId="2" fontId="11" fillId="0" borderId="10" xfId="0" applyNumberFormat="1" applyFont="1" applyBorder="1" applyAlignment="1">
      <alignment horizontal="center" vertical="center"/>
    </xf>
    <xf numFmtId="2" fontId="11" fillId="0" borderId="10" xfId="0" applyNumberFormat="1" applyFont="1" applyBorder="1" applyAlignment="1">
      <alignment horizontal="center" vertical="distributed"/>
    </xf>
    <xf numFmtId="0" fontId="6" fillId="0" borderId="3" xfId="0" applyFont="1" applyFill="1" applyBorder="1" applyAlignment="1">
      <alignment horizontal="center" vertical="center"/>
    </xf>
    <xf numFmtId="0" fontId="6" fillId="0" borderId="10" xfId="0" applyFont="1" applyFill="1" applyBorder="1" applyAlignment="1">
      <alignment horizontal="distributed" vertical="distributed"/>
    </xf>
    <xf numFmtId="0" fontId="6" fillId="0" borderId="10" xfId="0" applyFont="1" applyFill="1" applyBorder="1" applyAlignment="1">
      <alignment horizontal="justify" vertical="distributed" wrapText="1"/>
    </xf>
    <xf numFmtId="2" fontId="11" fillId="0" borderId="10" xfId="0" applyNumberFormat="1" applyFont="1" applyFill="1" applyBorder="1" applyAlignment="1">
      <alignment horizontal="center" vertical="distributed"/>
    </xf>
    <xf numFmtId="0" fontId="6" fillId="0" borderId="10" xfId="0" applyFont="1" applyFill="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10" xfId="0" applyFont="1" applyBorder="1" applyAlignment="1">
      <alignment horizontal="justify" vertical="center" wrapText="1"/>
    </xf>
    <xf numFmtId="0" fontId="6" fillId="0" borderId="10" xfId="0" applyFont="1" applyBorder="1" applyAlignment="1">
      <alignment horizontal="distributed" vertical="center" wrapText="1"/>
    </xf>
    <xf numFmtId="0" fontId="12" fillId="0" borderId="10" xfId="0" applyFont="1" applyBorder="1" applyAlignment="1">
      <alignment horizontal="center" vertical="distributed" wrapText="1"/>
    </xf>
    <xf numFmtId="0" fontId="12" fillId="0" borderId="10" xfId="0" applyFont="1" applyBorder="1" applyAlignment="1">
      <alignment horizontal="justify" vertical="distributed" wrapText="1"/>
    </xf>
    <xf numFmtId="0" fontId="12" fillId="0" borderId="10" xfId="0" applyFont="1" applyBorder="1" applyAlignment="1">
      <alignment horizontal="distributed" vertical="distributed"/>
    </xf>
    <xf numFmtId="2" fontId="13" fillId="0" borderId="10" xfId="0" applyNumberFormat="1" applyFont="1" applyBorder="1" applyAlignment="1">
      <alignment horizontal="center" vertical="center"/>
    </xf>
    <xf numFmtId="164" fontId="10" fillId="0" borderId="10" xfId="0" applyNumberFormat="1" applyFont="1" applyBorder="1" applyAlignment="1">
      <alignment horizontal="center" vertical="center" wrapText="1"/>
    </xf>
    <xf numFmtId="10" fontId="8" fillId="0" borderId="33" xfId="0" applyNumberFormat="1" applyFont="1" applyFill="1" applyBorder="1" applyAlignment="1">
      <alignment horizontal="center" vertical="distributed"/>
    </xf>
    <xf numFmtId="4" fontId="9" fillId="5" borderId="33" xfId="3" applyNumberFormat="1" applyFont="1" applyFill="1" applyBorder="1" applyAlignment="1">
      <alignment horizontal="center" vertical="center" wrapText="1"/>
    </xf>
    <xf numFmtId="164" fontId="10" fillId="0" borderId="33" xfId="3" applyNumberFormat="1" applyFont="1" applyBorder="1" applyAlignment="1">
      <alignment horizontal="center" vertical="center" wrapText="1"/>
    </xf>
    <xf numFmtId="168" fontId="9" fillId="5" borderId="33" xfId="0" applyNumberFormat="1" applyFont="1" applyFill="1" applyBorder="1" applyAlignment="1">
      <alignment horizontal="center" vertical="center"/>
    </xf>
    <xf numFmtId="164" fontId="10" fillId="0" borderId="33" xfId="3" applyNumberFormat="1" applyFont="1" applyFill="1" applyBorder="1" applyAlignment="1">
      <alignment horizontal="center" vertical="center" wrapText="1"/>
    </xf>
    <xf numFmtId="0" fontId="12" fillId="0" borderId="10" xfId="0" applyFont="1" applyBorder="1" applyAlignment="1">
      <alignment horizontal="center" vertical="distributed"/>
    </xf>
    <xf numFmtId="0" fontId="12" fillId="0" borderId="10" xfId="0" applyFont="1" applyFill="1" applyBorder="1" applyAlignment="1">
      <alignment horizontal="center" vertical="distributed"/>
    </xf>
    <xf numFmtId="0" fontId="12" fillId="0" borderId="10" xfId="0" applyFont="1" applyFill="1" applyBorder="1" applyAlignment="1">
      <alignment horizontal="justify" vertical="distributed" wrapText="1"/>
    </xf>
    <xf numFmtId="2" fontId="12" fillId="0" borderId="10" xfId="0" applyNumberFormat="1" applyFont="1" applyFill="1" applyBorder="1" applyAlignment="1">
      <alignment horizontal="center" vertical="distributed"/>
    </xf>
    <xf numFmtId="164" fontId="10" fillId="0" borderId="10" xfId="0" applyNumberFormat="1" applyFont="1" applyFill="1" applyBorder="1" applyAlignment="1">
      <alignment horizontal="center" vertical="center" wrapText="1"/>
    </xf>
    <xf numFmtId="0" fontId="8" fillId="5" borderId="3" xfId="0" applyFont="1" applyFill="1" applyBorder="1" applyAlignment="1">
      <alignment horizontal="distributed" vertical="distributed"/>
    </xf>
    <xf numFmtId="0" fontId="8" fillId="5" borderId="10" xfId="0" applyFont="1" applyFill="1" applyBorder="1" applyAlignment="1">
      <alignment horizontal="distributed" vertical="distributed" wrapText="1"/>
    </xf>
    <xf numFmtId="0" fontId="8" fillId="5" borderId="10" xfId="0" applyFont="1" applyFill="1" applyBorder="1" applyAlignment="1">
      <alignment horizontal="center" vertical="center"/>
    </xf>
    <xf numFmtId="2" fontId="8" fillId="5" borderId="10" xfId="0" applyNumberFormat="1" applyFont="1" applyFill="1" applyBorder="1" applyAlignment="1">
      <alignment horizontal="center" vertical="distributed"/>
    </xf>
    <xf numFmtId="0" fontId="12" fillId="0" borderId="3" xfId="0" applyFont="1" applyBorder="1" applyAlignment="1">
      <alignment horizontal="distributed" vertical="distributed"/>
    </xf>
    <xf numFmtId="0" fontId="6" fillId="0" borderId="10" xfId="0" applyFont="1" applyBorder="1" applyAlignment="1">
      <alignment horizontal="justify" vertical="distributed"/>
    </xf>
    <xf numFmtId="0" fontId="7" fillId="0" borderId="10" xfId="0" applyFont="1" applyBorder="1" applyAlignment="1">
      <alignment wrapText="1"/>
    </xf>
    <xf numFmtId="0" fontId="6" fillId="2" borderId="10" xfId="0" applyFont="1" applyFill="1" applyBorder="1" applyAlignment="1">
      <alignment horizontal="center" vertical="distributed"/>
    </xf>
    <xf numFmtId="0" fontId="8" fillId="5" borderId="3" xfId="0" applyFont="1" applyFill="1" applyBorder="1" applyAlignment="1">
      <alignment horizontal="center" vertical="distributed" wrapText="1"/>
    </xf>
    <xf numFmtId="0" fontId="8" fillId="2" borderId="10" xfId="0" applyFont="1" applyFill="1" applyBorder="1" applyAlignment="1">
      <alignment horizontal="center" vertical="distributed"/>
    </xf>
    <xf numFmtId="7" fontId="9" fillId="5" borderId="33" xfId="0" applyNumberFormat="1" applyFont="1" applyFill="1" applyBorder="1" applyAlignment="1">
      <alignment horizontal="center" vertical="center"/>
    </xf>
    <xf numFmtId="164" fontId="8" fillId="4" borderId="10" xfId="0" applyNumberFormat="1" applyFont="1" applyFill="1" applyBorder="1" applyAlignment="1">
      <alignment horizontal="center" vertical="distributed"/>
    </xf>
    <xf numFmtId="164" fontId="8" fillId="2" borderId="33" xfId="0" applyNumberFormat="1" applyFont="1" applyFill="1" applyBorder="1" applyAlignment="1">
      <alignment horizontal="center" vertical="distributed"/>
    </xf>
    <xf numFmtId="0" fontId="9" fillId="2" borderId="3" xfId="3"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0" xfId="0" applyFont="1" applyBorder="1" applyAlignment="1">
      <alignment horizontal="left" vertical="distributed"/>
    </xf>
    <xf numFmtId="14" fontId="8" fillId="0" borderId="10" xfId="0" applyNumberFormat="1" applyFont="1" applyBorder="1" applyAlignment="1">
      <alignment horizontal="left" vertical="distributed"/>
    </xf>
    <xf numFmtId="14" fontId="6" fillId="0" borderId="10" xfId="0" applyNumberFormat="1" applyFont="1" applyBorder="1" applyAlignment="1">
      <alignment horizontal="left" vertical="distributed"/>
    </xf>
    <xf numFmtId="14" fontId="6" fillId="0" borderId="10" xfId="0" applyNumberFormat="1" applyFont="1" applyFill="1" applyBorder="1" applyAlignment="1">
      <alignment horizontal="center" vertical="distributed"/>
    </xf>
    <xf numFmtId="0" fontId="6" fillId="0" borderId="10" xfId="0" applyFont="1" applyFill="1" applyBorder="1" applyAlignment="1">
      <alignment horizontal="center" vertical="distributed"/>
    </xf>
    <xf numFmtId="0" fontId="10" fillId="0" borderId="0" xfId="0" applyFont="1" applyAlignment="1">
      <alignment horizontal="center" vertical="center"/>
    </xf>
    <xf numFmtId="0" fontId="8" fillId="0" borderId="2" xfId="0" applyFont="1" applyFill="1" applyBorder="1" applyAlignment="1">
      <alignment horizontal="center" vertical="distributed"/>
    </xf>
    <xf numFmtId="0" fontId="8" fillId="0" borderId="39" xfId="0" applyFont="1" applyFill="1" applyBorder="1" applyAlignment="1">
      <alignment horizontal="center" vertical="distributed"/>
    </xf>
    <xf numFmtId="0" fontId="8" fillId="0" borderId="10" xfId="0" applyFont="1" applyFill="1" applyBorder="1" applyAlignment="1">
      <alignment horizontal="center" vertical="distributed"/>
    </xf>
    <xf numFmtId="0" fontId="8" fillId="0" borderId="33" xfId="0" applyFont="1" applyFill="1" applyBorder="1" applyAlignment="1">
      <alignment horizontal="center" vertical="distributed"/>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0" xfId="0" applyFont="1" applyFill="1" applyBorder="1" applyAlignment="1">
      <alignment horizontal="center" vertical="distributed"/>
    </xf>
    <xf numFmtId="0" fontId="9" fillId="4" borderId="33" xfId="0" applyFont="1" applyFill="1" applyBorder="1" applyAlignment="1">
      <alignment horizontal="center" vertical="center" wrapText="1"/>
    </xf>
    <xf numFmtId="0" fontId="10" fillId="6" borderId="10" xfId="3" applyFont="1" applyFill="1" applyBorder="1" applyAlignment="1">
      <alignment horizontal="center" vertical="center" wrapText="1"/>
    </xf>
    <xf numFmtId="0" fontId="8" fillId="3" borderId="2" xfId="0" applyFont="1" applyFill="1" applyBorder="1" applyAlignment="1">
      <alignment horizontal="center" vertical="distributed"/>
    </xf>
    <xf numFmtId="0" fontId="0" fillId="0" borderId="36" xfId="0" applyFont="1" applyFill="1" applyBorder="1" applyAlignment="1">
      <alignment horizontal="center"/>
    </xf>
    <xf numFmtId="0" fontId="0" fillId="0" borderId="37" xfId="0" applyFont="1" applyFill="1" applyBorder="1" applyAlignment="1">
      <alignment horizontal="center"/>
    </xf>
    <xf numFmtId="0" fontId="0" fillId="0" borderId="38" xfId="0"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24"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6" xfId="0" applyFont="1" applyFill="1" applyBorder="1" applyAlignment="1">
      <alignment horizontal="center"/>
    </xf>
    <xf numFmtId="0" fontId="0" fillId="0" borderId="30" xfId="0" applyFont="1" applyFill="1" applyBorder="1" applyAlignment="1">
      <alignment horizontal="center"/>
    </xf>
    <xf numFmtId="0" fontId="0" fillId="0" borderId="31" xfId="0" applyFont="1" applyFill="1" applyBorder="1" applyAlignment="1">
      <alignment horizontal="center"/>
    </xf>
    <xf numFmtId="10" fontId="4" fillId="2" borderId="10" xfId="7" applyNumberFormat="1" applyFont="1" applyFill="1" applyBorder="1" applyAlignment="1">
      <alignment horizontal="center" vertical="distributed"/>
    </xf>
    <xf numFmtId="10" fontId="4" fillId="2" borderId="33" xfId="7" applyNumberFormat="1" applyFont="1" applyFill="1" applyBorder="1" applyAlignment="1">
      <alignment horizontal="center" vertical="distributed"/>
    </xf>
    <xf numFmtId="10" fontId="4" fillId="2" borderId="22" xfId="7" applyNumberFormat="1" applyFont="1" applyFill="1" applyBorder="1" applyAlignment="1">
      <alignment horizontal="center" vertical="distributed"/>
    </xf>
    <xf numFmtId="10" fontId="4" fillId="2" borderId="35" xfId="7" applyNumberFormat="1" applyFont="1" applyFill="1" applyBorder="1" applyAlignment="1">
      <alignment horizontal="center" vertical="distributed"/>
    </xf>
    <xf numFmtId="2" fontId="4" fillId="0" borderId="6" xfId="0" applyNumberFormat="1" applyFont="1" applyBorder="1" applyAlignment="1">
      <alignment horizontal="left" vertical="center" wrapText="1"/>
    </xf>
    <xf numFmtId="2" fontId="4" fillId="0" borderId="12" xfId="0" applyNumberFormat="1" applyFont="1" applyBorder="1" applyAlignment="1">
      <alignment horizontal="left" vertical="center" wrapText="1"/>
    </xf>
    <xf numFmtId="2" fontId="4" fillId="0" borderId="8" xfId="0" applyNumberFormat="1" applyFont="1" applyBorder="1" applyAlignment="1">
      <alignment horizontal="left" vertical="center" wrapText="1"/>
    </xf>
    <xf numFmtId="2" fontId="4" fillId="0" borderId="15" xfId="0" applyNumberFormat="1" applyFont="1" applyBorder="1" applyAlignment="1">
      <alignment horizontal="left" vertical="center" wrapText="1"/>
    </xf>
    <xf numFmtId="0" fontId="4" fillId="0" borderId="6" xfId="0" applyFont="1" applyBorder="1" applyAlignment="1">
      <alignment horizontal="right" vertical="distributed"/>
    </xf>
    <xf numFmtId="0" fontId="4" fillId="0" borderId="12" xfId="0" applyFont="1" applyBorder="1" applyAlignment="1">
      <alignment horizontal="right" vertical="distributed"/>
    </xf>
    <xf numFmtId="0" fontId="4" fillId="0" borderId="8" xfId="0" applyFont="1" applyBorder="1" applyAlignment="1">
      <alignment horizontal="right" vertical="distributed"/>
    </xf>
    <xf numFmtId="0" fontId="4" fillId="0" borderId="15" xfId="0" applyFont="1" applyBorder="1" applyAlignment="1">
      <alignment horizontal="right" vertical="distributed"/>
    </xf>
    <xf numFmtId="2" fontId="2" fillId="0" borderId="6" xfId="0" applyNumberFormat="1" applyFont="1" applyBorder="1" applyAlignment="1">
      <alignment horizontal="center" vertical="distributed"/>
    </xf>
    <xf numFmtId="2" fontId="2" fillId="0" borderId="7" xfId="0" applyNumberFormat="1" applyFont="1" applyBorder="1" applyAlignment="1">
      <alignment horizontal="center" vertical="distributed"/>
    </xf>
    <xf numFmtId="2" fontId="2" fillId="0" borderId="8" xfId="0" applyNumberFormat="1" applyFont="1" applyBorder="1" applyAlignment="1">
      <alignment horizontal="center" vertical="distributed"/>
    </xf>
    <xf numFmtId="2" fontId="2" fillId="0" borderId="9" xfId="0" applyNumberFormat="1" applyFont="1" applyBorder="1" applyAlignment="1">
      <alignment horizontal="center" vertical="distributed"/>
    </xf>
    <xf numFmtId="0" fontId="1" fillId="0" borderId="24" xfId="0" applyNumberFormat="1" applyFont="1" applyBorder="1" applyAlignment="1">
      <alignment horizontal="center" vertical="distributed"/>
    </xf>
    <xf numFmtId="0" fontId="1" fillId="0" borderId="27" xfId="0" applyNumberFormat="1" applyFont="1" applyBorder="1" applyAlignment="1">
      <alignment horizontal="center" vertical="distributed"/>
    </xf>
    <xf numFmtId="0" fontId="1" fillId="0" borderId="28" xfId="0" applyNumberFormat="1" applyFont="1" applyBorder="1" applyAlignment="1">
      <alignment horizontal="center" vertical="distributed"/>
    </xf>
    <xf numFmtId="0" fontId="1" fillId="0" borderId="25" xfId="0" applyNumberFormat="1" applyFont="1" applyBorder="1" applyAlignment="1">
      <alignment horizontal="center" vertical="distributed"/>
    </xf>
    <xf numFmtId="0" fontId="1" fillId="0" borderId="0" xfId="0" applyNumberFormat="1" applyFont="1" applyBorder="1" applyAlignment="1">
      <alignment horizontal="center" vertical="distributed"/>
    </xf>
    <xf numFmtId="0" fontId="1" fillId="0" borderId="29" xfId="0" applyNumberFormat="1" applyFont="1" applyBorder="1" applyAlignment="1">
      <alignment horizontal="center" vertical="distributed"/>
    </xf>
    <xf numFmtId="0" fontId="1" fillId="0" borderId="26" xfId="0" applyNumberFormat="1" applyFont="1" applyBorder="1" applyAlignment="1">
      <alignment horizontal="center" vertical="distributed"/>
    </xf>
    <xf numFmtId="0" fontId="1" fillId="0" borderId="30" xfId="0" applyNumberFormat="1" applyFont="1" applyBorder="1" applyAlignment="1">
      <alignment horizontal="center" vertical="distributed"/>
    </xf>
    <xf numFmtId="0" fontId="1" fillId="0" borderId="31" xfId="0" applyNumberFormat="1" applyFont="1" applyBorder="1" applyAlignment="1">
      <alignment horizontal="center" vertical="distributed"/>
    </xf>
    <xf numFmtId="2" fontId="4" fillId="0" borderId="10" xfId="0" applyNumberFormat="1" applyFont="1" applyBorder="1" applyAlignment="1">
      <alignment horizontal="left" vertical="distributed"/>
    </xf>
    <xf numFmtId="2" fontId="4" fillId="0" borderId="6" xfId="0" applyNumberFormat="1" applyFont="1" applyBorder="1" applyAlignment="1">
      <alignment horizontal="left" vertical="distributed"/>
    </xf>
    <xf numFmtId="2" fontId="4" fillId="0" borderId="12" xfId="0" applyNumberFormat="1" applyFont="1" applyBorder="1" applyAlignment="1">
      <alignment horizontal="left" vertical="distributed"/>
    </xf>
    <xf numFmtId="2" fontId="4" fillId="0" borderId="8" xfId="0" applyNumberFormat="1" applyFont="1" applyBorder="1" applyAlignment="1">
      <alignment horizontal="left" vertical="distributed"/>
    </xf>
    <xf numFmtId="2" fontId="4" fillId="0" borderId="15" xfId="0" applyNumberFormat="1" applyFont="1" applyBorder="1" applyAlignment="1">
      <alignment horizontal="left" vertical="distributed"/>
    </xf>
    <xf numFmtId="2" fontId="4" fillId="0" borderId="10" xfId="0" applyNumberFormat="1" applyFont="1" applyBorder="1" applyAlignment="1">
      <alignment horizontal="left" vertical="center" wrapText="1"/>
    </xf>
    <xf numFmtId="43" fontId="4" fillId="0" borderId="13" xfId="1" applyFont="1" applyBorder="1" applyAlignment="1">
      <alignment horizontal="center" vertical="center"/>
    </xf>
    <xf numFmtId="43" fontId="4" fillId="0" borderId="16" xfId="1" applyFont="1" applyBorder="1" applyAlignment="1">
      <alignment horizontal="center" vertical="center"/>
    </xf>
    <xf numFmtId="43" fontId="4" fillId="0" borderId="13" xfId="1" applyFont="1" applyBorder="1" applyAlignment="1">
      <alignment horizontal="center" vertical="distributed"/>
    </xf>
    <xf numFmtId="43" fontId="4" fillId="0" borderId="16" xfId="1" applyFont="1" applyBorder="1" applyAlignment="1">
      <alignment horizontal="center" vertical="distributed"/>
    </xf>
    <xf numFmtId="2" fontId="4" fillId="0" borderId="10" xfId="0" applyNumberFormat="1" applyFont="1" applyBorder="1" applyAlignment="1">
      <alignment horizontal="center" vertical="distributed"/>
    </xf>
    <xf numFmtId="167" fontId="4" fillId="0" borderId="13" xfId="1" applyNumberFormat="1" applyFont="1" applyBorder="1" applyAlignment="1">
      <alignment horizontal="center" vertical="distributed"/>
    </xf>
    <xf numFmtId="167" fontId="4" fillId="0" borderId="16" xfId="1" applyNumberFormat="1" applyFont="1" applyBorder="1" applyAlignment="1">
      <alignment horizontal="center" vertical="distributed"/>
    </xf>
    <xf numFmtId="2" fontId="4" fillId="0" borderId="13" xfId="0" applyNumberFormat="1" applyFont="1" applyBorder="1" applyAlignment="1">
      <alignment horizontal="center" vertical="distributed"/>
    </xf>
    <xf numFmtId="2" fontId="4" fillId="0" borderId="16" xfId="0" applyNumberFormat="1" applyFont="1" applyBorder="1" applyAlignment="1">
      <alignment horizontal="center" vertical="distributed"/>
    </xf>
    <xf numFmtId="43" fontId="4" fillId="0" borderId="10" xfId="1" applyFont="1" applyBorder="1" applyAlignment="1">
      <alignment horizontal="left" vertical="center"/>
    </xf>
    <xf numFmtId="43" fontId="4" fillId="0" borderId="13" xfId="1" applyFont="1" applyBorder="1" applyAlignment="1">
      <alignment horizontal="left" vertical="center"/>
    </xf>
    <xf numFmtId="43" fontId="4" fillId="0" borderId="16" xfId="1" applyFont="1" applyBorder="1" applyAlignment="1">
      <alignment horizontal="left" vertical="center"/>
    </xf>
    <xf numFmtId="43" fontId="3" fillId="2" borderId="10" xfId="1" applyFont="1" applyFill="1" applyBorder="1" applyAlignment="1">
      <alignment horizontal="center" vertical="distributed"/>
    </xf>
    <xf numFmtId="43" fontId="3" fillId="2" borderId="33" xfId="1" applyFont="1" applyFill="1" applyBorder="1" applyAlignment="1">
      <alignment horizontal="center" vertical="distributed"/>
    </xf>
    <xf numFmtId="0" fontId="4" fillId="0" borderId="17" xfId="0" applyFont="1" applyBorder="1" applyAlignment="1">
      <alignment horizontal="center" vertical="distributed"/>
    </xf>
    <xf numFmtId="0" fontId="4" fillId="0" borderId="5" xfId="0" applyFont="1" applyBorder="1" applyAlignment="1">
      <alignment horizontal="center" vertical="distributed"/>
    </xf>
    <xf numFmtId="0" fontId="4" fillId="0" borderId="18" xfId="0" applyFont="1" applyBorder="1" applyAlignment="1">
      <alignment horizontal="center" vertical="distributed"/>
    </xf>
    <xf numFmtId="0" fontId="4" fillId="0" borderId="19" xfId="0" applyFont="1" applyBorder="1" applyAlignment="1">
      <alignment horizontal="center" vertical="distributed"/>
    </xf>
    <xf numFmtId="0" fontId="4" fillId="0" borderId="20" xfId="0" applyFont="1" applyBorder="1" applyAlignment="1">
      <alignment horizontal="center" vertical="distributed"/>
    </xf>
    <xf numFmtId="0" fontId="4" fillId="0" borderId="21" xfId="0" applyFont="1" applyBorder="1" applyAlignment="1">
      <alignment horizontal="center" vertical="distributed"/>
    </xf>
    <xf numFmtId="0" fontId="1" fillId="0" borderId="3" xfId="0" applyNumberFormat="1" applyFont="1" applyBorder="1" applyAlignment="1">
      <alignment horizontal="center" vertical="distributed"/>
    </xf>
    <xf numFmtId="0" fontId="4" fillId="0" borderId="3" xfId="0" applyFont="1" applyBorder="1" applyAlignment="1">
      <alignment horizontal="center" vertical="distributed"/>
    </xf>
    <xf numFmtId="0" fontId="4" fillId="0" borderId="11" xfId="0" applyFont="1" applyBorder="1" applyAlignment="1">
      <alignment horizontal="center" vertical="distributed"/>
    </xf>
    <xf numFmtId="0" fontId="4" fillId="0" borderId="14" xfId="0" applyFont="1" applyBorder="1" applyAlignment="1">
      <alignment horizontal="center" vertical="distributed"/>
    </xf>
    <xf numFmtId="10" fontId="4" fillId="2" borderId="4" xfId="1" applyNumberFormat="1" applyFont="1" applyFill="1" applyBorder="1" applyAlignment="1">
      <alignment horizontal="center" vertical="distributed"/>
    </xf>
    <xf numFmtId="43" fontId="4" fillId="2" borderId="34" xfId="1" applyFont="1" applyFill="1" applyBorder="1" applyAlignment="1">
      <alignment horizontal="center" vertical="distributed"/>
    </xf>
    <xf numFmtId="43" fontId="5" fillId="0" borderId="4" xfId="0" applyNumberFormat="1" applyFont="1" applyBorder="1" applyAlignment="1">
      <alignment horizontal="center"/>
    </xf>
    <xf numFmtId="0" fontId="5" fillId="0" borderId="34" xfId="0" applyFont="1" applyBorder="1" applyAlignment="1">
      <alignment horizontal="center"/>
    </xf>
    <xf numFmtId="43" fontId="4" fillId="2" borderId="4" xfId="1" applyFont="1" applyFill="1" applyBorder="1" applyAlignment="1">
      <alignment horizontal="center" vertical="distributed"/>
    </xf>
    <xf numFmtId="43" fontId="4" fillId="2" borderId="4" xfId="1" applyFont="1" applyFill="1" applyBorder="1" applyAlignment="1">
      <alignment horizontal="right" vertical="distributed"/>
    </xf>
    <xf numFmtId="43" fontId="4" fillId="2" borderId="34" xfId="1" applyFont="1" applyFill="1" applyBorder="1" applyAlignment="1">
      <alignment horizontal="right" vertical="distributed"/>
    </xf>
    <xf numFmtId="10" fontId="4" fillId="2" borderId="4" xfId="2" applyNumberFormat="1" applyFont="1" applyFill="1" applyBorder="1" applyAlignment="1">
      <alignment horizontal="center" vertical="distributed"/>
    </xf>
    <xf numFmtId="10" fontId="4" fillId="2" borderId="34" xfId="2" applyNumberFormat="1" applyFont="1" applyFill="1" applyBorder="1" applyAlignment="1">
      <alignment horizontal="center" vertical="distributed"/>
    </xf>
    <xf numFmtId="10" fontId="4" fillId="2" borderId="10" xfId="2" applyNumberFormat="1" applyFont="1" applyFill="1" applyBorder="1" applyAlignment="1">
      <alignment horizontal="center" vertical="distributed"/>
    </xf>
    <xf numFmtId="10" fontId="4" fillId="2" borderId="33" xfId="2" applyNumberFormat="1" applyFont="1" applyFill="1" applyBorder="1" applyAlignment="1">
      <alignment horizontal="center" vertical="distributed"/>
    </xf>
    <xf numFmtId="43" fontId="4" fillId="2" borderId="10" xfId="1" applyFont="1" applyFill="1" applyBorder="1" applyAlignment="1">
      <alignment horizontal="right" vertical="distributed"/>
    </xf>
    <xf numFmtId="43" fontId="4" fillId="2" borderId="33" xfId="1" applyFont="1" applyFill="1" applyBorder="1" applyAlignment="1">
      <alignment horizontal="right" vertical="distributed"/>
    </xf>
    <xf numFmtId="43" fontId="4" fillId="2" borderId="10" xfId="1" applyNumberFormat="1" applyFont="1" applyFill="1" applyBorder="1" applyAlignment="1">
      <alignment horizontal="right" vertical="distributed"/>
    </xf>
    <xf numFmtId="43" fontId="4" fillId="2" borderId="33" xfId="1" applyNumberFormat="1" applyFont="1" applyFill="1" applyBorder="1" applyAlignment="1">
      <alignment horizontal="right" vertical="distributed"/>
    </xf>
    <xf numFmtId="0" fontId="3" fillId="0" borderId="10" xfId="0" applyFont="1" applyBorder="1" applyAlignment="1">
      <alignment horizontal="center" vertical="distributed"/>
    </xf>
    <xf numFmtId="0" fontId="3" fillId="0" borderId="33" xfId="0" applyFont="1" applyBorder="1" applyAlignment="1">
      <alignment horizontal="center" vertical="distributed"/>
    </xf>
    <xf numFmtId="0" fontId="1" fillId="0" borderId="2" xfId="0" applyNumberFormat="1" applyFont="1" applyBorder="1" applyAlignment="1">
      <alignment horizontal="center" vertical="distributed"/>
    </xf>
    <xf numFmtId="0" fontId="1" fillId="0" borderId="23" xfId="0" applyNumberFormat="1" applyFont="1" applyBorder="1" applyAlignment="1">
      <alignment horizontal="center" vertical="distributed"/>
    </xf>
    <xf numFmtId="0" fontId="2" fillId="0" borderId="4" xfId="0" applyNumberFormat="1" applyFont="1" applyBorder="1" applyAlignment="1">
      <alignment horizontal="center" vertical="distributed"/>
    </xf>
    <xf numFmtId="0" fontId="2" fillId="0" borderId="5" xfId="0" applyNumberFormat="1" applyFont="1" applyBorder="1" applyAlignment="1">
      <alignment horizontal="center" vertical="distributed"/>
    </xf>
    <xf numFmtId="0" fontId="2" fillId="0" borderId="10" xfId="0" applyNumberFormat="1" applyFont="1" applyBorder="1" applyAlignment="1">
      <alignment horizontal="left" vertical="distributed"/>
    </xf>
    <xf numFmtId="2" fontId="2" fillId="0" borderId="4" xfId="0" applyNumberFormat="1" applyFont="1" applyBorder="1" applyAlignment="1">
      <alignment horizontal="center" vertical="distributed"/>
    </xf>
    <xf numFmtId="2" fontId="2" fillId="0" borderId="5" xfId="0" applyNumberFormat="1" applyFont="1" applyBorder="1" applyAlignment="1">
      <alignment horizontal="center" vertical="distributed"/>
    </xf>
    <xf numFmtId="0" fontId="3" fillId="0" borderId="3" xfId="0" applyFont="1" applyBorder="1" applyAlignment="1">
      <alignment horizontal="center" vertical="distributed"/>
    </xf>
    <xf numFmtId="0" fontId="3" fillId="0" borderId="16" xfId="0" applyFont="1" applyBorder="1" applyAlignment="1">
      <alignment horizontal="center" vertical="distributed"/>
    </xf>
    <xf numFmtId="0" fontId="3" fillId="0" borderId="32" xfId="0" applyFont="1" applyBorder="1" applyAlignment="1">
      <alignment horizontal="center" vertical="distributed"/>
    </xf>
  </cellXfs>
  <cellStyles count="10">
    <cellStyle name="Moeda 3 2" xfId="5"/>
    <cellStyle name="Moeda 4" xfId="4"/>
    <cellStyle name="Normal" xfId="0" builtinId="0"/>
    <cellStyle name="Normal 2" xfId="3"/>
    <cellStyle name="Normal 3" xfId="6"/>
    <cellStyle name="Porcentagem" xfId="2" builtinId="5"/>
    <cellStyle name="Porcentagem 2" xfId="7"/>
    <cellStyle name="Vírgula" xfId="1" builtinId="3"/>
    <cellStyle name="Vírgula 2" xfId="8"/>
    <cellStyle name="Vírgula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868522</xdr:colOff>
      <xdr:row>0</xdr:row>
      <xdr:rowOff>125254</xdr:rowOff>
    </xdr:from>
    <xdr:to>
      <xdr:col>7</xdr:col>
      <xdr:colOff>468472</xdr:colOff>
      <xdr:row>2</xdr:row>
      <xdr:rowOff>151289</xdr:rowOff>
    </xdr:to>
    <xdr:pic>
      <xdr:nvPicPr>
        <xdr:cNvPr id="4" name="Imagem 3" descr="logo PMJ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964897" y="125254"/>
          <a:ext cx="3731419" cy="1085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635000</xdr:colOff>
      <xdr:row>0</xdr:row>
      <xdr:rowOff>12065</xdr:rowOff>
    </xdr:from>
    <xdr:to>
      <xdr:col>18</xdr:col>
      <xdr:colOff>42545</xdr:colOff>
      <xdr:row>4</xdr:row>
      <xdr:rowOff>208280</xdr:rowOff>
    </xdr:to>
    <xdr:pic>
      <xdr:nvPicPr>
        <xdr:cNvPr id="2"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874500" y="12065"/>
          <a:ext cx="1626870" cy="111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tabSelected="1" view="pageBreakPreview" zoomScale="80" zoomScaleNormal="80" zoomScaleSheetLayoutView="80" workbookViewId="0">
      <selection activeCell="C104" sqref="C104"/>
    </sheetView>
  </sheetViews>
  <sheetFormatPr defaultColWidth="8.85546875" defaultRowHeight="17.25"/>
  <cols>
    <col min="1" max="1" width="19.85546875" style="27" customWidth="1"/>
    <col min="2" max="2" width="20.7109375" style="27" customWidth="1"/>
    <col min="3" max="3" width="77.28515625" style="27" customWidth="1"/>
    <col min="4" max="4" width="18.5703125" style="27" customWidth="1"/>
    <col min="5" max="5" width="18.42578125" style="27" customWidth="1"/>
    <col min="6" max="6" width="25" style="27" customWidth="1"/>
    <col min="7" max="7" width="18.5703125" style="27" customWidth="1"/>
    <col min="8" max="8" width="20.140625" style="27" customWidth="1"/>
    <col min="9" max="16384" width="8.85546875" style="27"/>
  </cols>
  <sheetData>
    <row r="1" spans="1:8" s="25" customFormat="1" ht="29.25" customHeight="1">
      <c r="A1" s="28"/>
      <c r="B1" s="124" t="s">
        <v>0</v>
      </c>
      <c r="C1" s="124"/>
      <c r="D1" s="124"/>
      <c r="E1" s="111"/>
      <c r="F1" s="111"/>
      <c r="G1" s="111"/>
      <c r="H1" s="112"/>
    </row>
    <row r="2" spans="1:8" s="25" customFormat="1" ht="54.95" customHeight="1">
      <c r="A2" s="29" t="s">
        <v>1</v>
      </c>
      <c r="B2" s="104" t="s">
        <v>2</v>
      </c>
      <c r="C2" s="104"/>
      <c r="D2" s="104"/>
      <c r="E2" s="113"/>
      <c r="F2" s="113"/>
      <c r="G2" s="113"/>
      <c r="H2" s="114"/>
    </row>
    <row r="3" spans="1:8" s="25" customFormat="1">
      <c r="A3" s="29" t="s">
        <v>3</v>
      </c>
      <c r="B3" s="105" t="s">
        <v>4</v>
      </c>
      <c r="C3" s="105"/>
      <c r="D3" s="105"/>
      <c r="E3" s="113"/>
      <c r="F3" s="113"/>
      <c r="G3" s="113"/>
      <c r="H3" s="114"/>
    </row>
    <row r="4" spans="1:8" s="25" customFormat="1" ht="39.950000000000003" customHeight="1">
      <c r="A4" s="29" t="s">
        <v>5</v>
      </c>
      <c r="B4" s="106" t="s">
        <v>294</v>
      </c>
      <c r="C4" s="107"/>
      <c r="D4" s="32" t="s">
        <v>6</v>
      </c>
      <c r="E4" s="108">
        <v>45184</v>
      </c>
      <c r="F4" s="109"/>
      <c r="G4" s="31" t="s">
        <v>7</v>
      </c>
      <c r="H4" s="80">
        <v>0.24390000000000001</v>
      </c>
    </row>
    <row r="5" spans="1:8">
      <c r="A5" s="115"/>
      <c r="B5" s="116"/>
      <c r="C5" s="116"/>
      <c r="D5" s="116"/>
      <c r="E5" s="116"/>
      <c r="F5" s="116"/>
      <c r="G5" s="116"/>
      <c r="H5" s="117"/>
    </row>
    <row r="6" spans="1:8" ht="27.95" customHeight="1">
      <c r="A6" s="118" t="s">
        <v>8</v>
      </c>
      <c r="B6" s="119" t="s">
        <v>9</v>
      </c>
      <c r="C6" s="120" t="s">
        <v>10</v>
      </c>
      <c r="D6" s="120" t="s">
        <v>11</v>
      </c>
      <c r="E6" s="121" t="s">
        <v>12</v>
      </c>
      <c r="F6" s="119" t="s">
        <v>13</v>
      </c>
      <c r="G6" s="119" t="s">
        <v>14</v>
      </c>
      <c r="H6" s="122" t="s">
        <v>15</v>
      </c>
    </row>
    <row r="7" spans="1:8" ht="36" customHeight="1">
      <c r="A7" s="118"/>
      <c r="B7" s="119"/>
      <c r="C7" s="120"/>
      <c r="D7" s="120"/>
      <c r="E7" s="121"/>
      <c r="F7" s="119"/>
      <c r="G7" s="119"/>
      <c r="H7" s="122"/>
    </row>
    <row r="8" spans="1:8" ht="29.45" customHeight="1">
      <c r="A8" s="33">
        <v>1</v>
      </c>
      <c r="B8" s="34"/>
      <c r="C8" s="35" t="s">
        <v>16</v>
      </c>
      <c r="D8" s="36"/>
      <c r="E8" s="37"/>
      <c r="F8" s="38"/>
      <c r="G8" s="38"/>
      <c r="H8" s="81">
        <f>SUM(H9)</f>
        <v>352645.65</v>
      </c>
    </row>
    <row r="9" spans="1:8" ht="30" customHeight="1">
      <c r="A9" s="39" t="s">
        <v>17</v>
      </c>
      <c r="B9" s="40" t="s">
        <v>18</v>
      </c>
      <c r="C9" s="41" t="s">
        <v>16</v>
      </c>
      <c r="D9" s="42" t="s">
        <v>19</v>
      </c>
      <c r="E9" s="43">
        <v>1</v>
      </c>
      <c r="F9" s="44">
        <v>283500</v>
      </c>
      <c r="G9" s="44">
        <f>ROUND((F9*$H$4)+F9,2)</f>
        <v>352645.65</v>
      </c>
      <c r="H9" s="82">
        <f>ROUND(E9*G9,2)</f>
        <v>352645.65</v>
      </c>
    </row>
    <row r="10" spans="1:8" ht="25.9" customHeight="1">
      <c r="A10" s="33">
        <v>2</v>
      </c>
      <c r="B10" s="34"/>
      <c r="C10" s="35" t="s">
        <v>20</v>
      </c>
      <c r="D10" s="36"/>
      <c r="E10" s="37"/>
      <c r="F10" s="45"/>
      <c r="G10" s="45"/>
      <c r="H10" s="83">
        <f>SUM(H11:H18)</f>
        <v>319822.04000000004</v>
      </c>
    </row>
    <row r="11" spans="1:8" ht="34.5">
      <c r="A11" s="46" t="s">
        <v>21</v>
      </c>
      <c r="B11" s="47" t="s">
        <v>22</v>
      </c>
      <c r="C11" s="48" t="s">
        <v>23</v>
      </c>
      <c r="D11" s="49" t="s">
        <v>24</v>
      </c>
      <c r="E11" s="50">
        <v>48</v>
      </c>
      <c r="F11" s="44">
        <v>15.37</v>
      </c>
      <c r="G11" s="44">
        <f t="shared" ref="G11:G18" si="0">ROUND((F11*$H$4)+F11,2)</f>
        <v>19.12</v>
      </c>
      <c r="H11" s="82">
        <f t="shared" ref="H11:H18" si="1">ROUND(E11*G11,2)</f>
        <v>917.76</v>
      </c>
    </row>
    <row r="12" spans="1:8" ht="34.5">
      <c r="A12" s="46" t="s">
        <v>25</v>
      </c>
      <c r="B12" s="47" t="s">
        <v>26</v>
      </c>
      <c r="C12" s="48" t="s">
        <v>27</v>
      </c>
      <c r="D12" s="49" t="s">
        <v>24</v>
      </c>
      <c r="E12" s="50">
        <v>36</v>
      </c>
      <c r="F12" s="44">
        <v>680</v>
      </c>
      <c r="G12" s="44">
        <f t="shared" si="0"/>
        <v>845.85</v>
      </c>
      <c r="H12" s="82">
        <f t="shared" si="1"/>
        <v>30450.6</v>
      </c>
    </row>
    <row r="13" spans="1:8" ht="34.5">
      <c r="A13" s="46" t="s">
        <v>28</v>
      </c>
      <c r="B13" s="47" t="s">
        <v>29</v>
      </c>
      <c r="C13" s="51" t="s">
        <v>30</v>
      </c>
      <c r="D13" s="49" t="s">
        <v>24</v>
      </c>
      <c r="E13" s="50">
        <v>24</v>
      </c>
      <c r="F13" s="52">
        <v>1400</v>
      </c>
      <c r="G13" s="44">
        <f t="shared" si="0"/>
        <v>1741.46</v>
      </c>
      <c r="H13" s="82">
        <f t="shared" si="1"/>
        <v>41795.040000000001</v>
      </c>
    </row>
    <row r="14" spans="1:8" ht="32.450000000000003" customHeight="1">
      <c r="A14" s="46" t="s">
        <v>31</v>
      </c>
      <c r="B14" s="47" t="s">
        <v>32</v>
      </c>
      <c r="C14" s="51" t="s">
        <v>33</v>
      </c>
      <c r="D14" s="49" t="s">
        <v>34</v>
      </c>
      <c r="E14" s="50">
        <v>24</v>
      </c>
      <c r="F14" s="44">
        <v>1200</v>
      </c>
      <c r="G14" s="44">
        <f t="shared" si="0"/>
        <v>1492.68</v>
      </c>
      <c r="H14" s="82">
        <f t="shared" si="1"/>
        <v>35824.32</v>
      </c>
    </row>
    <row r="15" spans="1:8" ht="34.5">
      <c r="A15" s="46" t="s">
        <v>35</v>
      </c>
      <c r="B15" s="47" t="s">
        <v>36</v>
      </c>
      <c r="C15" s="51" t="s">
        <v>37</v>
      </c>
      <c r="D15" s="49" t="s">
        <v>38</v>
      </c>
      <c r="E15" s="50">
        <v>24</v>
      </c>
      <c r="F15" s="44">
        <v>1200</v>
      </c>
      <c r="G15" s="44">
        <f t="shared" si="0"/>
        <v>1492.68</v>
      </c>
      <c r="H15" s="82">
        <f t="shared" si="1"/>
        <v>35824.32</v>
      </c>
    </row>
    <row r="16" spans="1:8" ht="34.5">
      <c r="A16" s="46" t="s">
        <v>39</v>
      </c>
      <c r="B16" s="47" t="s">
        <v>40</v>
      </c>
      <c r="C16" s="53" t="s">
        <v>41</v>
      </c>
      <c r="D16" s="47" t="s">
        <v>42</v>
      </c>
      <c r="E16" s="50">
        <v>1000</v>
      </c>
      <c r="F16" s="44">
        <v>11.86</v>
      </c>
      <c r="G16" s="44">
        <f t="shared" si="0"/>
        <v>14.75</v>
      </c>
      <c r="H16" s="82">
        <f t="shared" si="1"/>
        <v>14750</v>
      </c>
    </row>
    <row r="17" spans="1:8" ht="36" customHeight="1">
      <c r="A17" s="46" t="s">
        <v>43</v>
      </c>
      <c r="B17" s="47" t="s">
        <v>44</v>
      </c>
      <c r="C17" s="48" t="s">
        <v>45</v>
      </c>
      <c r="D17" s="42" t="s">
        <v>46</v>
      </c>
      <c r="E17" s="43">
        <v>5000</v>
      </c>
      <c r="F17" s="44">
        <v>21.47</v>
      </c>
      <c r="G17" s="44">
        <f t="shared" si="0"/>
        <v>26.71</v>
      </c>
      <c r="H17" s="82">
        <f t="shared" si="1"/>
        <v>133550</v>
      </c>
    </row>
    <row r="18" spans="1:8" ht="34.5">
      <c r="A18" s="46" t="s">
        <v>47</v>
      </c>
      <c r="B18" s="47" t="s">
        <v>44</v>
      </c>
      <c r="C18" s="48" t="s">
        <v>48</v>
      </c>
      <c r="D18" s="42" t="s">
        <v>46</v>
      </c>
      <c r="E18" s="50">
        <v>1000</v>
      </c>
      <c r="F18" s="44">
        <v>21.47</v>
      </c>
      <c r="G18" s="44">
        <f t="shared" si="0"/>
        <v>26.71</v>
      </c>
      <c r="H18" s="82">
        <f t="shared" si="1"/>
        <v>26710</v>
      </c>
    </row>
    <row r="19" spans="1:8" ht="28.9" customHeight="1">
      <c r="A19" s="33">
        <v>3</v>
      </c>
      <c r="B19" s="34"/>
      <c r="C19" s="54" t="s">
        <v>49</v>
      </c>
      <c r="D19" s="36"/>
      <c r="E19" s="37"/>
      <c r="F19" s="45"/>
      <c r="G19" s="45"/>
      <c r="H19" s="83">
        <f>SUM(H20:H30)</f>
        <v>2010300</v>
      </c>
    </row>
    <row r="20" spans="1:8" ht="34.5" customHeight="1">
      <c r="A20" s="55" t="s">
        <v>50</v>
      </c>
      <c r="B20" s="47" t="s">
        <v>51</v>
      </c>
      <c r="C20" s="51" t="s">
        <v>52</v>
      </c>
      <c r="D20" s="42" t="s">
        <v>53</v>
      </c>
      <c r="E20" s="56">
        <v>3000</v>
      </c>
      <c r="F20" s="44">
        <v>67.39</v>
      </c>
      <c r="G20" s="44">
        <f t="shared" ref="G20:G30" si="2">ROUND((F20*$H$4)+F20,2)</f>
        <v>83.83</v>
      </c>
      <c r="H20" s="82">
        <f t="shared" ref="H20:H30" si="3">ROUND(E20*G20,2)</f>
        <v>251490</v>
      </c>
    </row>
    <row r="21" spans="1:8" ht="51.75">
      <c r="A21" s="55" t="s">
        <v>54</v>
      </c>
      <c r="B21" s="47" t="s">
        <v>55</v>
      </c>
      <c r="C21" s="51" t="s">
        <v>56</v>
      </c>
      <c r="D21" s="42" t="s">
        <v>53</v>
      </c>
      <c r="E21" s="56">
        <v>1000</v>
      </c>
      <c r="F21" s="44">
        <v>88.89</v>
      </c>
      <c r="G21" s="44">
        <f t="shared" si="2"/>
        <v>110.57</v>
      </c>
      <c r="H21" s="82">
        <f t="shared" si="3"/>
        <v>110570</v>
      </c>
    </row>
    <row r="22" spans="1:8" ht="51.75">
      <c r="A22" s="55" t="s">
        <v>57</v>
      </c>
      <c r="B22" s="47" t="s">
        <v>58</v>
      </c>
      <c r="C22" s="51" t="s">
        <v>59</v>
      </c>
      <c r="D22" s="42" t="s">
        <v>53</v>
      </c>
      <c r="E22" s="56">
        <v>8000</v>
      </c>
      <c r="F22" s="44">
        <v>9.6300000000000008</v>
      </c>
      <c r="G22" s="44">
        <f t="shared" si="2"/>
        <v>11.98</v>
      </c>
      <c r="H22" s="82">
        <f t="shared" si="3"/>
        <v>95840</v>
      </c>
    </row>
    <row r="23" spans="1:8" ht="69">
      <c r="A23" s="55" t="s">
        <v>60</v>
      </c>
      <c r="B23" s="47" t="s">
        <v>61</v>
      </c>
      <c r="C23" s="51" t="s">
        <v>62</v>
      </c>
      <c r="D23" s="42" t="s">
        <v>53</v>
      </c>
      <c r="E23" s="56">
        <v>8000</v>
      </c>
      <c r="F23" s="44">
        <v>8.3000000000000007</v>
      </c>
      <c r="G23" s="44">
        <f t="shared" si="2"/>
        <v>10.32</v>
      </c>
      <c r="H23" s="82">
        <f t="shared" si="3"/>
        <v>82560</v>
      </c>
    </row>
    <row r="24" spans="1:8" s="26" customFormat="1" ht="34.5">
      <c r="A24" s="57" t="s">
        <v>63</v>
      </c>
      <c r="B24" s="58" t="s">
        <v>64</v>
      </c>
      <c r="C24" s="59" t="s">
        <v>65</v>
      </c>
      <c r="D24" s="60" t="s">
        <v>53</v>
      </c>
      <c r="E24" s="61">
        <v>2000</v>
      </c>
      <c r="F24" s="62">
        <v>39.520000000000003</v>
      </c>
      <c r="G24" s="44">
        <f t="shared" si="2"/>
        <v>49.16</v>
      </c>
      <c r="H24" s="82">
        <f t="shared" si="3"/>
        <v>98320</v>
      </c>
    </row>
    <row r="25" spans="1:8" s="26" customFormat="1" ht="34.5">
      <c r="A25" s="57" t="s">
        <v>66</v>
      </c>
      <c r="B25" s="58" t="s">
        <v>67</v>
      </c>
      <c r="C25" s="59" t="s">
        <v>68</v>
      </c>
      <c r="D25" s="60" t="s">
        <v>53</v>
      </c>
      <c r="E25" s="61">
        <v>18000</v>
      </c>
      <c r="F25" s="62">
        <v>3.11</v>
      </c>
      <c r="G25" s="44">
        <f t="shared" si="2"/>
        <v>3.87</v>
      </c>
      <c r="H25" s="82">
        <f t="shared" si="3"/>
        <v>69660</v>
      </c>
    </row>
    <row r="26" spans="1:8" s="26" customFormat="1" ht="36" customHeight="1">
      <c r="A26" s="57" t="s">
        <v>69</v>
      </c>
      <c r="B26" s="58" t="s">
        <v>70</v>
      </c>
      <c r="C26" s="59" t="s">
        <v>71</v>
      </c>
      <c r="D26" s="60" t="s">
        <v>53</v>
      </c>
      <c r="E26" s="61">
        <v>10000</v>
      </c>
      <c r="F26" s="62">
        <v>40.380000000000003</v>
      </c>
      <c r="G26" s="44">
        <f t="shared" si="2"/>
        <v>50.23</v>
      </c>
      <c r="H26" s="82">
        <f t="shared" si="3"/>
        <v>502300</v>
      </c>
    </row>
    <row r="27" spans="1:8" s="26" customFormat="1" ht="34.5">
      <c r="A27" s="57" t="s">
        <v>72</v>
      </c>
      <c r="B27" s="58" t="s">
        <v>73</v>
      </c>
      <c r="C27" s="59" t="s">
        <v>74</v>
      </c>
      <c r="D27" s="60" t="s">
        <v>53</v>
      </c>
      <c r="E27" s="61">
        <f>ROUND((E20+E21+E22+E23)-E26,2)</f>
        <v>10000</v>
      </c>
      <c r="F27" s="62">
        <v>22.87</v>
      </c>
      <c r="G27" s="44">
        <f t="shared" si="2"/>
        <v>28.45</v>
      </c>
      <c r="H27" s="82">
        <f t="shared" si="3"/>
        <v>284500</v>
      </c>
    </row>
    <row r="28" spans="1:8" s="26" customFormat="1" ht="51.75">
      <c r="A28" s="57" t="s">
        <v>75</v>
      </c>
      <c r="B28" s="58" t="s">
        <v>76</v>
      </c>
      <c r="C28" s="59" t="s">
        <v>77</v>
      </c>
      <c r="D28" s="60" t="s">
        <v>46</v>
      </c>
      <c r="E28" s="61">
        <v>6000</v>
      </c>
      <c r="F28" s="62">
        <v>2.87</v>
      </c>
      <c r="G28" s="44">
        <f t="shared" si="2"/>
        <v>3.57</v>
      </c>
      <c r="H28" s="82">
        <f t="shared" si="3"/>
        <v>21420</v>
      </c>
    </row>
    <row r="29" spans="1:8" s="26" customFormat="1" ht="51.75">
      <c r="A29" s="57" t="s">
        <v>78</v>
      </c>
      <c r="B29" s="58" t="s">
        <v>79</v>
      </c>
      <c r="C29" s="59" t="s">
        <v>80</v>
      </c>
      <c r="D29" s="60" t="s">
        <v>46</v>
      </c>
      <c r="E29" s="61">
        <v>3000</v>
      </c>
      <c r="F29" s="62">
        <v>4.7300000000000004</v>
      </c>
      <c r="G29" s="44">
        <f t="shared" si="2"/>
        <v>5.88</v>
      </c>
      <c r="H29" s="82">
        <f t="shared" si="3"/>
        <v>17640</v>
      </c>
    </row>
    <row r="30" spans="1:8" ht="86.25">
      <c r="A30" s="57" t="s">
        <v>81</v>
      </c>
      <c r="B30" s="47" t="s">
        <v>82</v>
      </c>
      <c r="C30" s="51" t="s">
        <v>83</v>
      </c>
      <c r="D30" s="47" t="s">
        <v>84</v>
      </c>
      <c r="E30" s="56">
        <f>ROUND((E25+E24)*10,2)</f>
        <v>200000</v>
      </c>
      <c r="F30" s="44">
        <v>1.91</v>
      </c>
      <c r="G30" s="44">
        <f t="shared" si="2"/>
        <v>2.38</v>
      </c>
      <c r="H30" s="82">
        <f t="shared" si="3"/>
        <v>476000</v>
      </c>
    </row>
    <row r="31" spans="1:8" ht="30.6" customHeight="1">
      <c r="A31" s="33">
        <v>4</v>
      </c>
      <c r="B31" s="34"/>
      <c r="C31" s="54" t="s">
        <v>85</v>
      </c>
      <c r="D31" s="36"/>
      <c r="E31" s="37"/>
      <c r="F31" s="45"/>
      <c r="G31" s="45"/>
      <c r="H31" s="83">
        <f>SUM(H32:H66)</f>
        <v>4812619.0999999996</v>
      </c>
    </row>
    <row r="32" spans="1:8" ht="51.75">
      <c r="A32" s="39" t="s">
        <v>86</v>
      </c>
      <c r="B32" s="49" t="s">
        <v>87</v>
      </c>
      <c r="C32" s="48" t="s">
        <v>88</v>
      </c>
      <c r="D32" s="42" t="s">
        <v>42</v>
      </c>
      <c r="E32" s="63">
        <v>500</v>
      </c>
      <c r="F32" s="44">
        <v>47.99</v>
      </c>
      <c r="G32" s="44">
        <f t="shared" ref="G32:G66" si="4">ROUND((F32*$H$4)+F32,2)</f>
        <v>59.69</v>
      </c>
      <c r="H32" s="82">
        <f t="shared" ref="H32:H66" si="5">ROUND(E32*G32,2)</f>
        <v>29845</v>
      </c>
    </row>
    <row r="33" spans="1:8" ht="51.75">
      <c r="A33" s="39" t="s">
        <v>89</v>
      </c>
      <c r="B33" s="49" t="s">
        <v>90</v>
      </c>
      <c r="C33" s="48" t="s">
        <v>91</v>
      </c>
      <c r="D33" s="42" t="s">
        <v>42</v>
      </c>
      <c r="E33" s="63">
        <v>300</v>
      </c>
      <c r="F33" s="44">
        <v>91.53</v>
      </c>
      <c r="G33" s="44">
        <f t="shared" si="4"/>
        <v>113.85</v>
      </c>
      <c r="H33" s="82">
        <f t="shared" si="5"/>
        <v>34155</v>
      </c>
    </row>
    <row r="34" spans="1:8" ht="51.75">
      <c r="A34" s="39" t="s">
        <v>92</v>
      </c>
      <c r="B34" s="49">
        <v>90702</v>
      </c>
      <c r="C34" s="48" t="s">
        <v>93</v>
      </c>
      <c r="D34" s="42" t="s">
        <v>42</v>
      </c>
      <c r="E34" s="64">
        <v>200</v>
      </c>
      <c r="F34" s="44">
        <v>120.24</v>
      </c>
      <c r="G34" s="44">
        <f t="shared" si="4"/>
        <v>149.57</v>
      </c>
      <c r="H34" s="82">
        <f t="shared" si="5"/>
        <v>29914</v>
      </c>
    </row>
    <row r="35" spans="1:8" ht="51.75">
      <c r="A35" s="39" t="s">
        <v>94</v>
      </c>
      <c r="B35" s="49">
        <v>90706</v>
      </c>
      <c r="C35" s="48" t="s">
        <v>95</v>
      </c>
      <c r="D35" s="42" t="s">
        <v>42</v>
      </c>
      <c r="E35" s="64">
        <v>200</v>
      </c>
      <c r="F35" s="44">
        <v>483.18</v>
      </c>
      <c r="G35" s="44">
        <f t="shared" si="4"/>
        <v>601.03</v>
      </c>
      <c r="H35" s="82">
        <f t="shared" si="5"/>
        <v>120206</v>
      </c>
    </row>
    <row r="36" spans="1:8" ht="51.75">
      <c r="A36" s="39" t="s">
        <v>96</v>
      </c>
      <c r="B36" s="49">
        <v>90708</v>
      </c>
      <c r="C36" s="48" t="s">
        <v>97</v>
      </c>
      <c r="D36" s="42" t="s">
        <v>42</v>
      </c>
      <c r="E36" s="64">
        <v>200</v>
      </c>
      <c r="F36" s="44">
        <v>755.92</v>
      </c>
      <c r="G36" s="44">
        <f t="shared" si="4"/>
        <v>940.29</v>
      </c>
      <c r="H36" s="82">
        <f t="shared" si="5"/>
        <v>188058</v>
      </c>
    </row>
    <row r="37" spans="1:8" ht="51.75">
      <c r="A37" s="39" t="s">
        <v>98</v>
      </c>
      <c r="B37" s="49">
        <v>94875</v>
      </c>
      <c r="C37" s="48" t="s">
        <v>99</v>
      </c>
      <c r="D37" s="42" t="s">
        <v>42</v>
      </c>
      <c r="E37" s="64">
        <v>100</v>
      </c>
      <c r="F37" s="44">
        <v>1227.29</v>
      </c>
      <c r="G37" s="44">
        <f t="shared" si="4"/>
        <v>1526.63</v>
      </c>
      <c r="H37" s="82">
        <f t="shared" si="5"/>
        <v>152663</v>
      </c>
    </row>
    <row r="38" spans="1:8" s="26" customFormat="1" ht="51.75">
      <c r="A38" s="65" t="s">
        <v>100</v>
      </c>
      <c r="B38" s="66">
        <v>94879</v>
      </c>
      <c r="C38" s="67" t="s">
        <v>101</v>
      </c>
      <c r="D38" s="60" t="s">
        <v>42</v>
      </c>
      <c r="E38" s="68">
        <v>200</v>
      </c>
      <c r="F38" s="62">
        <v>1888.94</v>
      </c>
      <c r="G38" s="62">
        <f t="shared" si="4"/>
        <v>2349.65</v>
      </c>
      <c r="H38" s="84">
        <f t="shared" si="5"/>
        <v>469930</v>
      </c>
    </row>
    <row r="39" spans="1:8" s="26" customFormat="1" ht="69">
      <c r="A39" s="65" t="s">
        <v>102</v>
      </c>
      <c r="B39" s="69">
        <v>92210</v>
      </c>
      <c r="C39" s="67" t="s">
        <v>103</v>
      </c>
      <c r="D39" s="60" t="s">
        <v>42</v>
      </c>
      <c r="E39" s="68">
        <v>500</v>
      </c>
      <c r="F39" s="62">
        <v>195.13</v>
      </c>
      <c r="G39" s="62">
        <f t="shared" si="4"/>
        <v>242.72</v>
      </c>
      <c r="H39" s="84">
        <f t="shared" si="5"/>
        <v>121360</v>
      </c>
    </row>
    <row r="40" spans="1:8" ht="51.75">
      <c r="A40" s="39" t="s">
        <v>104</v>
      </c>
      <c r="B40" s="70">
        <v>92211</v>
      </c>
      <c r="C40" s="48" t="s">
        <v>105</v>
      </c>
      <c r="D40" s="42" t="s">
        <v>42</v>
      </c>
      <c r="E40" s="64">
        <v>100</v>
      </c>
      <c r="F40" s="44">
        <v>234.43</v>
      </c>
      <c r="G40" s="44">
        <f t="shared" si="4"/>
        <v>291.61</v>
      </c>
      <c r="H40" s="82">
        <f t="shared" si="5"/>
        <v>29161</v>
      </c>
    </row>
    <row r="41" spans="1:8" ht="51.75">
      <c r="A41" s="39" t="s">
        <v>106</v>
      </c>
      <c r="B41" s="70">
        <v>92212</v>
      </c>
      <c r="C41" s="48" t="s">
        <v>107</v>
      </c>
      <c r="D41" s="42" t="s">
        <v>42</v>
      </c>
      <c r="E41" s="64">
        <v>500</v>
      </c>
      <c r="F41" s="44">
        <v>350.24</v>
      </c>
      <c r="G41" s="44">
        <f t="shared" si="4"/>
        <v>435.66</v>
      </c>
      <c r="H41" s="82">
        <f t="shared" si="5"/>
        <v>217830</v>
      </c>
    </row>
    <row r="42" spans="1:8" ht="51.75">
      <c r="A42" s="39" t="s">
        <v>108</v>
      </c>
      <c r="B42" s="70">
        <v>92214</v>
      </c>
      <c r="C42" s="48" t="s">
        <v>109</v>
      </c>
      <c r="D42" s="42" t="s">
        <v>42</v>
      </c>
      <c r="E42" s="64">
        <v>250</v>
      </c>
      <c r="F42" s="44">
        <v>556.47</v>
      </c>
      <c r="G42" s="44">
        <f t="shared" si="4"/>
        <v>692.19</v>
      </c>
      <c r="H42" s="82">
        <f t="shared" si="5"/>
        <v>173047.5</v>
      </c>
    </row>
    <row r="43" spans="1:8" ht="51.75">
      <c r="A43" s="39" t="s">
        <v>110</v>
      </c>
      <c r="B43" s="47" t="s">
        <v>111</v>
      </c>
      <c r="C43" s="48" t="s">
        <v>112</v>
      </c>
      <c r="D43" s="42" t="s">
        <v>42</v>
      </c>
      <c r="E43" s="64">
        <v>250</v>
      </c>
      <c r="F43" s="44">
        <v>666.8</v>
      </c>
      <c r="G43" s="44">
        <f t="shared" si="4"/>
        <v>829.43</v>
      </c>
      <c r="H43" s="82">
        <f t="shared" si="5"/>
        <v>207357.5</v>
      </c>
    </row>
    <row r="44" spans="1:8" ht="34.5">
      <c r="A44" s="39" t="s">
        <v>113</v>
      </c>
      <c r="B44" s="71" t="s">
        <v>114</v>
      </c>
      <c r="C44" s="48" t="s">
        <v>115</v>
      </c>
      <c r="D44" s="42" t="s">
        <v>38</v>
      </c>
      <c r="E44" s="64">
        <v>20</v>
      </c>
      <c r="F44" s="44">
        <v>1984.47</v>
      </c>
      <c r="G44" s="44">
        <f t="shared" si="4"/>
        <v>2468.48</v>
      </c>
      <c r="H44" s="82">
        <f t="shared" si="5"/>
        <v>49369.599999999999</v>
      </c>
    </row>
    <row r="45" spans="1:8" ht="34.5">
      <c r="A45" s="39" t="s">
        <v>116</v>
      </c>
      <c r="B45" s="71" t="s">
        <v>117</v>
      </c>
      <c r="C45" s="48" t="s">
        <v>118</v>
      </c>
      <c r="D45" s="42" t="s">
        <v>38</v>
      </c>
      <c r="E45" s="64">
        <v>40</v>
      </c>
      <c r="F45" s="44">
        <v>2086.64</v>
      </c>
      <c r="G45" s="44">
        <f t="shared" si="4"/>
        <v>2595.5700000000002</v>
      </c>
      <c r="H45" s="82">
        <f t="shared" si="5"/>
        <v>103822.8</v>
      </c>
    </row>
    <row r="46" spans="1:8" ht="34.5">
      <c r="A46" s="39" t="s">
        <v>119</v>
      </c>
      <c r="B46" s="71" t="s">
        <v>120</v>
      </c>
      <c r="C46" s="48" t="s">
        <v>121</v>
      </c>
      <c r="D46" s="42" t="s">
        <v>38</v>
      </c>
      <c r="E46" s="64">
        <v>20</v>
      </c>
      <c r="F46" s="44">
        <v>2448.62</v>
      </c>
      <c r="G46" s="44">
        <f t="shared" si="4"/>
        <v>3045.84</v>
      </c>
      <c r="H46" s="82">
        <f t="shared" si="5"/>
        <v>60916.800000000003</v>
      </c>
    </row>
    <row r="47" spans="1:8" ht="34.5">
      <c r="A47" s="39" t="s">
        <v>122</v>
      </c>
      <c r="B47" s="71" t="s">
        <v>123</v>
      </c>
      <c r="C47" s="48" t="s">
        <v>124</v>
      </c>
      <c r="D47" s="42" t="s">
        <v>38</v>
      </c>
      <c r="E47" s="64">
        <v>40</v>
      </c>
      <c r="F47" s="44">
        <v>3627.4</v>
      </c>
      <c r="G47" s="44">
        <f t="shared" si="4"/>
        <v>4512.12</v>
      </c>
      <c r="H47" s="82">
        <f t="shared" si="5"/>
        <v>180484.8</v>
      </c>
    </row>
    <row r="48" spans="1:8" ht="69">
      <c r="A48" s="39" t="s">
        <v>125</v>
      </c>
      <c r="B48" s="47" t="s">
        <v>126</v>
      </c>
      <c r="C48" s="48" t="s">
        <v>127</v>
      </c>
      <c r="D48" s="42" t="s">
        <v>38</v>
      </c>
      <c r="E48" s="64">
        <v>300</v>
      </c>
      <c r="F48" s="44">
        <v>1824.95</v>
      </c>
      <c r="G48" s="44">
        <f t="shared" si="4"/>
        <v>2270.06</v>
      </c>
      <c r="H48" s="82">
        <f t="shared" si="5"/>
        <v>681018</v>
      </c>
    </row>
    <row r="49" spans="1:8" ht="34.5">
      <c r="A49" s="39" t="s">
        <v>128</v>
      </c>
      <c r="B49" s="47" t="s">
        <v>129</v>
      </c>
      <c r="C49" s="48" t="s">
        <v>130</v>
      </c>
      <c r="D49" s="42" t="s">
        <v>38</v>
      </c>
      <c r="E49" s="64">
        <v>250</v>
      </c>
      <c r="F49" s="44">
        <v>401.86</v>
      </c>
      <c r="G49" s="44">
        <f t="shared" si="4"/>
        <v>499.87</v>
      </c>
      <c r="H49" s="82">
        <f t="shared" si="5"/>
        <v>124967.5</v>
      </c>
    </row>
    <row r="50" spans="1:8" ht="34.5">
      <c r="A50" s="39" t="s">
        <v>131</v>
      </c>
      <c r="B50" s="47" t="s">
        <v>132</v>
      </c>
      <c r="C50" s="51" t="s">
        <v>133</v>
      </c>
      <c r="D50" s="42" t="s">
        <v>38</v>
      </c>
      <c r="E50" s="63">
        <v>250</v>
      </c>
      <c r="F50" s="44">
        <v>664.97</v>
      </c>
      <c r="G50" s="44">
        <f t="shared" si="4"/>
        <v>827.16</v>
      </c>
      <c r="H50" s="82">
        <f t="shared" si="5"/>
        <v>206790</v>
      </c>
    </row>
    <row r="51" spans="1:8" ht="51.75">
      <c r="A51" s="39" t="s">
        <v>134</v>
      </c>
      <c r="B51" s="71" t="s">
        <v>135</v>
      </c>
      <c r="C51" s="48" t="s">
        <v>136</v>
      </c>
      <c r="D51" s="42" t="s">
        <v>38</v>
      </c>
      <c r="E51" s="63">
        <v>40</v>
      </c>
      <c r="F51" s="44">
        <v>472.51</v>
      </c>
      <c r="G51" s="44">
        <f t="shared" si="4"/>
        <v>587.76</v>
      </c>
      <c r="H51" s="82">
        <f t="shared" si="5"/>
        <v>23510.400000000001</v>
      </c>
    </row>
    <row r="52" spans="1:8" ht="34.5">
      <c r="A52" s="39" t="s">
        <v>137</v>
      </c>
      <c r="B52" s="71" t="s">
        <v>138</v>
      </c>
      <c r="C52" s="48" t="s">
        <v>139</v>
      </c>
      <c r="D52" s="42" t="s">
        <v>42</v>
      </c>
      <c r="E52" s="64">
        <v>100</v>
      </c>
      <c r="F52" s="44">
        <v>791.25</v>
      </c>
      <c r="G52" s="44">
        <f t="shared" si="4"/>
        <v>984.24</v>
      </c>
      <c r="H52" s="82">
        <f t="shared" si="5"/>
        <v>98424</v>
      </c>
    </row>
    <row r="53" spans="1:8" ht="34.5">
      <c r="A53" s="39" t="s">
        <v>140</v>
      </c>
      <c r="B53" s="70" t="s">
        <v>141</v>
      </c>
      <c r="C53" s="48" t="s">
        <v>142</v>
      </c>
      <c r="D53" s="42" t="s">
        <v>42</v>
      </c>
      <c r="E53" s="64">
        <v>50</v>
      </c>
      <c r="F53" s="44">
        <v>983.47</v>
      </c>
      <c r="G53" s="44">
        <f t="shared" si="4"/>
        <v>1223.3399999999999</v>
      </c>
      <c r="H53" s="82">
        <f t="shared" si="5"/>
        <v>61167</v>
      </c>
    </row>
    <row r="54" spans="1:8" ht="34.5">
      <c r="A54" s="39" t="s">
        <v>143</v>
      </c>
      <c r="B54" s="70" t="s">
        <v>144</v>
      </c>
      <c r="C54" s="48" t="s">
        <v>145</v>
      </c>
      <c r="D54" s="42" t="s">
        <v>38</v>
      </c>
      <c r="E54" s="64">
        <v>20</v>
      </c>
      <c r="F54" s="44">
        <v>1300.9100000000001</v>
      </c>
      <c r="G54" s="44">
        <f t="shared" si="4"/>
        <v>1618.2</v>
      </c>
      <c r="H54" s="82">
        <f t="shared" si="5"/>
        <v>32364</v>
      </c>
    </row>
    <row r="55" spans="1:8" ht="34.5">
      <c r="A55" s="39" t="s">
        <v>146</v>
      </c>
      <c r="B55" s="70" t="s">
        <v>147</v>
      </c>
      <c r="C55" s="48" t="s">
        <v>148</v>
      </c>
      <c r="D55" s="42" t="s">
        <v>38</v>
      </c>
      <c r="E55" s="64">
        <v>10</v>
      </c>
      <c r="F55" s="44">
        <v>1541.17</v>
      </c>
      <c r="G55" s="44">
        <f t="shared" si="4"/>
        <v>1917.06</v>
      </c>
      <c r="H55" s="82">
        <f t="shared" si="5"/>
        <v>19170.599999999999</v>
      </c>
    </row>
    <row r="56" spans="1:8" ht="34.5">
      <c r="A56" s="39" t="s">
        <v>149</v>
      </c>
      <c r="B56" s="70" t="s">
        <v>150</v>
      </c>
      <c r="C56" s="48" t="s">
        <v>151</v>
      </c>
      <c r="D56" s="42" t="s">
        <v>38</v>
      </c>
      <c r="E56" s="64">
        <v>20</v>
      </c>
      <c r="F56" s="44">
        <v>1827.36</v>
      </c>
      <c r="G56" s="44">
        <f t="shared" si="4"/>
        <v>2273.0500000000002</v>
      </c>
      <c r="H56" s="82">
        <f t="shared" si="5"/>
        <v>45461</v>
      </c>
    </row>
    <row r="57" spans="1:8" ht="51.75">
      <c r="A57" s="39" t="s">
        <v>152</v>
      </c>
      <c r="B57" s="70" t="s">
        <v>153</v>
      </c>
      <c r="C57" s="72" t="s">
        <v>154</v>
      </c>
      <c r="D57" s="42" t="s">
        <v>53</v>
      </c>
      <c r="E57" s="64">
        <v>250</v>
      </c>
      <c r="F57" s="44">
        <v>740.81</v>
      </c>
      <c r="G57" s="44">
        <f t="shared" si="4"/>
        <v>921.49</v>
      </c>
      <c r="H57" s="82">
        <f t="shared" si="5"/>
        <v>230372.5</v>
      </c>
    </row>
    <row r="58" spans="1:8" ht="51.75">
      <c r="A58" s="39" t="s">
        <v>155</v>
      </c>
      <c r="B58" s="70" t="s">
        <v>156</v>
      </c>
      <c r="C58" s="72" t="s">
        <v>157</v>
      </c>
      <c r="D58" s="42" t="s">
        <v>53</v>
      </c>
      <c r="E58" s="64">
        <v>100</v>
      </c>
      <c r="F58" s="44">
        <v>685.97</v>
      </c>
      <c r="G58" s="44">
        <f t="shared" si="4"/>
        <v>853.28</v>
      </c>
      <c r="H58" s="82">
        <f t="shared" si="5"/>
        <v>85328</v>
      </c>
    </row>
    <row r="59" spans="1:8" ht="51.75">
      <c r="A59" s="39" t="s">
        <v>158</v>
      </c>
      <c r="B59" s="71" t="s">
        <v>159</v>
      </c>
      <c r="C59" s="73" t="s">
        <v>160</v>
      </c>
      <c r="D59" s="42" t="s">
        <v>53</v>
      </c>
      <c r="E59" s="64">
        <f>ROUND((E39+E41+E42+E43+E40)*1.5*0.1,2)</f>
        <v>240</v>
      </c>
      <c r="F59" s="44">
        <v>646.66999999999996</v>
      </c>
      <c r="G59" s="44">
        <f t="shared" si="4"/>
        <v>804.39</v>
      </c>
      <c r="H59" s="82">
        <f t="shared" si="5"/>
        <v>193053.6</v>
      </c>
    </row>
    <row r="60" spans="1:8" ht="69">
      <c r="A60" s="39" t="s">
        <v>161</v>
      </c>
      <c r="B60" s="74" t="s">
        <v>162</v>
      </c>
      <c r="C60" s="73" t="s">
        <v>163</v>
      </c>
      <c r="D60" s="42" t="s">
        <v>164</v>
      </c>
      <c r="E60" s="64">
        <v>300</v>
      </c>
      <c r="F60" s="44">
        <v>183.63</v>
      </c>
      <c r="G60" s="44">
        <f t="shared" si="4"/>
        <v>228.42</v>
      </c>
      <c r="H60" s="82">
        <f t="shared" si="5"/>
        <v>68526</v>
      </c>
    </row>
    <row r="61" spans="1:8" ht="42" customHeight="1">
      <c r="A61" s="39" t="s">
        <v>165</v>
      </c>
      <c r="B61" s="70" t="s">
        <v>166</v>
      </c>
      <c r="C61" s="48" t="s">
        <v>167</v>
      </c>
      <c r="D61" s="42" t="s">
        <v>168</v>
      </c>
      <c r="E61" s="64">
        <v>12000</v>
      </c>
      <c r="F61" s="44">
        <v>13.18</v>
      </c>
      <c r="G61" s="44">
        <f t="shared" si="4"/>
        <v>16.39</v>
      </c>
      <c r="H61" s="82">
        <f t="shared" si="5"/>
        <v>196680</v>
      </c>
    </row>
    <row r="62" spans="1:8" ht="33" customHeight="1">
      <c r="A62" s="39" t="s">
        <v>169</v>
      </c>
      <c r="B62" s="47" t="s">
        <v>170</v>
      </c>
      <c r="C62" s="51" t="s">
        <v>171</v>
      </c>
      <c r="D62" s="47" t="s">
        <v>46</v>
      </c>
      <c r="E62" s="64">
        <v>500</v>
      </c>
      <c r="F62" s="44">
        <v>83.45</v>
      </c>
      <c r="G62" s="44">
        <f t="shared" si="4"/>
        <v>103.8</v>
      </c>
      <c r="H62" s="82">
        <f t="shared" si="5"/>
        <v>51900</v>
      </c>
    </row>
    <row r="63" spans="1:8" ht="34.5">
      <c r="A63" s="39" t="s">
        <v>172</v>
      </c>
      <c r="B63" s="47" t="s">
        <v>173</v>
      </c>
      <c r="C63" s="51" t="s">
        <v>174</v>
      </c>
      <c r="D63" s="47" t="s">
        <v>175</v>
      </c>
      <c r="E63" s="64">
        <v>500</v>
      </c>
      <c r="F63" s="52">
        <v>140.91</v>
      </c>
      <c r="G63" s="44">
        <f t="shared" si="4"/>
        <v>175.28</v>
      </c>
      <c r="H63" s="82">
        <f t="shared" si="5"/>
        <v>87640</v>
      </c>
    </row>
    <row r="64" spans="1:8" ht="35.1" customHeight="1">
      <c r="A64" s="39" t="s">
        <v>176</v>
      </c>
      <c r="B64" s="75" t="s">
        <v>177</v>
      </c>
      <c r="C64" s="76" t="s">
        <v>178</v>
      </c>
      <c r="D64" s="77" t="s">
        <v>179</v>
      </c>
      <c r="E64" s="78">
        <v>200</v>
      </c>
      <c r="F64" s="79">
        <v>286.3</v>
      </c>
      <c r="G64" s="44">
        <f t="shared" si="4"/>
        <v>356.13</v>
      </c>
      <c r="H64" s="82">
        <f t="shared" si="5"/>
        <v>71226</v>
      </c>
    </row>
    <row r="65" spans="1:8" customFormat="1" ht="34.5">
      <c r="A65" s="39" t="s">
        <v>180</v>
      </c>
      <c r="B65" s="85" t="s">
        <v>181</v>
      </c>
      <c r="C65" s="76" t="s">
        <v>182</v>
      </c>
      <c r="D65" s="77" t="s">
        <v>183</v>
      </c>
      <c r="E65" s="78">
        <v>200</v>
      </c>
      <c r="F65" s="79">
        <v>920.37</v>
      </c>
      <c r="G65" s="44">
        <f t="shared" si="4"/>
        <v>1144.8499999999999</v>
      </c>
      <c r="H65" s="82">
        <f t="shared" si="5"/>
        <v>228970</v>
      </c>
    </row>
    <row r="66" spans="1:8" s="26" customFormat="1" ht="51.75">
      <c r="A66" s="65" t="s">
        <v>184</v>
      </c>
      <c r="B66" s="86" t="s">
        <v>185</v>
      </c>
      <c r="C66" s="87" t="s">
        <v>186</v>
      </c>
      <c r="D66" s="77" t="s">
        <v>183</v>
      </c>
      <c r="E66" s="88">
        <v>150</v>
      </c>
      <c r="F66" s="89">
        <v>739.23</v>
      </c>
      <c r="G66" s="62">
        <f t="shared" si="4"/>
        <v>919.53</v>
      </c>
      <c r="H66" s="84">
        <f t="shared" si="5"/>
        <v>137929.5</v>
      </c>
    </row>
    <row r="67" spans="1:8" ht="30.6" customHeight="1">
      <c r="A67" s="90" t="s">
        <v>187</v>
      </c>
      <c r="B67" s="91"/>
      <c r="C67" s="54" t="s">
        <v>188</v>
      </c>
      <c r="D67" s="92"/>
      <c r="E67" s="93"/>
      <c r="F67" s="45"/>
      <c r="G67" s="45"/>
      <c r="H67" s="83">
        <f>SUM(H68:H71)</f>
        <v>48464</v>
      </c>
    </row>
    <row r="68" spans="1:8" ht="36.75" customHeight="1">
      <c r="A68" s="55" t="s">
        <v>189</v>
      </c>
      <c r="B68" s="47" t="s">
        <v>190</v>
      </c>
      <c r="C68" s="51" t="s">
        <v>191</v>
      </c>
      <c r="D68" s="42" t="s">
        <v>53</v>
      </c>
      <c r="E68" s="56">
        <v>100</v>
      </c>
      <c r="F68" s="44">
        <v>84.72</v>
      </c>
      <c r="G68" s="44">
        <f>ROUND((F68*$H$4)+F68,2)</f>
        <v>105.38</v>
      </c>
      <c r="H68" s="82">
        <f>ROUND(E68*G68,2)</f>
        <v>10538</v>
      </c>
    </row>
    <row r="69" spans="1:8" ht="33.950000000000003" customHeight="1">
      <c r="A69" s="55" t="s">
        <v>192</v>
      </c>
      <c r="B69" s="47" t="s">
        <v>193</v>
      </c>
      <c r="C69" s="51" t="s">
        <v>194</v>
      </c>
      <c r="D69" s="42" t="s">
        <v>53</v>
      </c>
      <c r="E69" s="56">
        <v>100</v>
      </c>
      <c r="F69" s="44">
        <v>133.46</v>
      </c>
      <c r="G69" s="44">
        <f>ROUND((F69*$H$4)+F69,2)</f>
        <v>166.01</v>
      </c>
      <c r="H69" s="82">
        <f>ROUND(E69*G69,2)</f>
        <v>16601</v>
      </c>
    </row>
    <row r="70" spans="1:8" ht="34.5">
      <c r="A70" s="55" t="s">
        <v>195</v>
      </c>
      <c r="B70" s="47" t="s">
        <v>196</v>
      </c>
      <c r="C70" s="51" t="s">
        <v>197</v>
      </c>
      <c r="D70" s="47" t="s">
        <v>53</v>
      </c>
      <c r="E70" s="56">
        <v>100</v>
      </c>
      <c r="F70" s="44">
        <v>108.25</v>
      </c>
      <c r="G70" s="44">
        <f>ROUND((F70*$H$4)+F70,2)</f>
        <v>134.65</v>
      </c>
      <c r="H70" s="82">
        <f>ROUND(E70*G70,2)</f>
        <v>13465</v>
      </c>
    </row>
    <row r="71" spans="1:8" ht="35.1" customHeight="1">
      <c r="A71" s="94" t="s">
        <v>198</v>
      </c>
      <c r="B71" s="75" t="s">
        <v>199</v>
      </c>
      <c r="C71" s="76" t="s">
        <v>200</v>
      </c>
      <c r="D71" s="77" t="s">
        <v>183</v>
      </c>
      <c r="E71" s="78">
        <v>3000</v>
      </c>
      <c r="F71" s="79">
        <v>2.11</v>
      </c>
      <c r="G71" s="44">
        <f>ROUND((F71*$H$4)+F71,2)</f>
        <v>2.62</v>
      </c>
      <c r="H71" s="82">
        <f>ROUND(E71*G71,2)</f>
        <v>7860</v>
      </c>
    </row>
    <row r="72" spans="1:8" ht="29.45" customHeight="1">
      <c r="A72" s="33">
        <v>6</v>
      </c>
      <c r="B72" s="34"/>
      <c r="C72" s="54" t="s">
        <v>201</v>
      </c>
      <c r="D72" s="36"/>
      <c r="E72" s="37"/>
      <c r="F72" s="45"/>
      <c r="G72" s="45"/>
      <c r="H72" s="83">
        <f>SUM(H73:H74)</f>
        <v>531384</v>
      </c>
    </row>
    <row r="73" spans="1:8" ht="72" customHeight="1">
      <c r="A73" s="39" t="s">
        <v>202</v>
      </c>
      <c r="B73" s="71">
        <v>5877</v>
      </c>
      <c r="C73" s="95" t="s">
        <v>203</v>
      </c>
      <c r="D73" s="42" t="s">
        <v>204</v>
      </c>
      <c r="E73" s="63">
        <v>300</v>
      </c>
      <c r="F73" s="44">
        <v>69.599999999999994</v>
      </c>
      <c r="G73" s="44">
        <f>ROUND((F73*$H$4)+F73,2)</f>
        <v>86.58</v>
      </c>
      <c r="H73" s="82">
        <f>ROUND(E73*G73,2)</f>
        <v>25974</v>
      </c>
    </row>
    <row r="74" spans="1:8" ht="75" customHeight="1">
      <c r="A74" s="39" t="s">
        <v>205</v>
      </c>
      <c r="B74" s="71">
        <v>5875</v>
      </c>
      <c r="C74" s="48" t="s">
        <v>203</v>
      </c>
      <c r="D74" s="42" t="s">
        <v>206</v>
      </c>
      <c r="E74" s="63">
        <v>3000</v>
      </c>
      <c r="F74" s="44">
        <v>135.44</v>
      </c>
      <c r="G74" s="44">
        <f>ROUND((F74*$H$4)+F74,2)</f>
        <v>168.47</v>
      </c>
      <c r="H74" s="82">
        <f>ROUND(E74*G74,2)</f>
        <v>505410</v>
      </c>
    </row>
    <row r="75" spans="1:8" ht="28.15" customHeight="1">
      <c r="A75" s="90">
        <v>7</v>
      </c>
      <c r="B75" s="91"/>
      <c r="C75" s="54" t="s">
        <v>207</v>
      </c>
      <c r="D75" s="92"/>
      <c r="E75" s="93"/>
      <c r="F75" s="45"/>
      <c r="G75" s="45"/>
      <c r="H75" s="83">
        <f>SUM(H76:H85)</f>
        <v>797461</v>
      </c>
    </row>
    <row r="76" spans="1:8" ht="86.25">
      <c r="A76" s="55" t="s">
        <v>208</v>
      </c>
      <c r="B76" s="47" t="s">
        <v>209</v>
      </c>
      <c r="C76" s="96" t="s">
        <v>210</v>
      </c>
      <c r="D76" s="47" t="s">
        <v>42</v>
      </c>
      <c r="E76" s="56">
        <v>2000</v>
      </c>
      <c r="F76" s="44">
        <v>58.04</v>
      </c>
      <c r="G76" s="44">
        <f t="shared" ref="G76:G85" si="6">ROUND((F76*$H$4)+F76,2)</f>
        <v>72.2</v>
      </c>
      <c r="H76" s="82">
        <f t="shared" ref="H76:H85" si="7">ROUND(E76*G76,2)</f>
        <v>144400</v>
      </c>
    </row>
    <row r="77" spans="1:8" ht="39" customHeight="1">
      <c r="A77" s="55" t="s">
        <v>211</v>
      </c>
      <c r="B77" s="47" t="s">
        <v>212</v>
      </c>
      <c r="C77" s="51" t="s">
        <v>213</v>
      </c>
      <c r="D77" s="47" t="s">
        <v>42</v>
      </c>
      <c r="E77" s="56">
        <v>500</v>
      </c>
      <c r="F77" s="44">
        <v>33.43</v>
      </c>
      <c r="G77" s="44">
        <f t="shared" si="6"/>
        <v>41.58</v>
      </c>
      <c r="H77" s="82">
        <f t="shared" si="7"/>
        <v>20790</v>
      </c>
    </row>
    <row r="78" spans="1:8" ht="38.25" customHeight="1">
      <c r="A78" s="55" t="s">
        <v>214</v>
      </c>
      <c r="B78" s="47" t="s">
        <v>215</v>
      </c>
      <c r="C78" s="51" t="s">
        <v>216</v>
      </c>
      <c r="D78" s="42" t="s">
        <v>46</v>
      </c>
      <c r="E78" s="56">
        <v>500</v>
      </c>
      <c r="F78" s="44">
        <v>89.44</v>
      </c>
      <c r="G78" s="44">
        <f t="shared" si="6"/>
        <v>111.25</v>
      </c>
      <c r="H78" s="82">
        <f t="shared" si="7"/>
        <v>55625</v>
      </c>
    </row>
    <row r="79" spans="1:8" ht="41.25" customHeight="1">
      <c r="A79" s="55" t="s">
        <v>217</v>
      </c>
      <c r="B79" s="70" t="s">
        <v>218</v>
      </c>
      <c r="C79" s="48" t="s">
        <v>219</v>
      </c>
      <c r="D79" s="42" t="s">
        <v>46</v>
      </c>
      <c r="E79" s="64">
        <v>300</v>
      </c>
      <c r="F79" s="44">
        <v>28.61</v>
      </c>
      <c r="G79" s="44">
        <f t="shared" si="6"/>
        <v>35.590000000000003</v>
      </c>
      <c r="H79" s="82">
        <f t="shared" si="7"/>
        <v>10677</v>
      </c>
    </row>
    <row r="80" spans="1:8" ht="38.25" customHeight="1">
      <c r="A80" s="55" t="s">
        <v>220</v>
      </c>
      <c r="B80" s="70" t="s">
        <v>221</v>
      </c>
      <c r="C80" s="48" t="s">
        <v>222</v>
      </c>
      <c r="D80" s="42" t="s">
        <v>46</v>
      </c>
      <c r="E80" s="64">
        <v>800</v>
      </c>
      <c r="F80" s="44">
        <v>32.96</v>
      </c>
      <c r="G80" s="44">
        <f t="shared" si="6"/>
        <v>41</v>
      </c>
      <c r="H80" s="82">
        <f t="shared" si="7"/>
        <v>32800</v>
      </c>
    </row>
    <row r="81" spans="1:8" ht="51.75">
      <c r="A81" s="55" t="s">
        <v>223</v>
      </c>
      <c r="B81" s="70" t="s">
        <v>224</v>
      </c>
      <c r="C81" s="48" t="s">
        <v>225</v>
      </c>
      <c r="D81" s="42" t="s">
        <v>46</v>
      </c>
      <c r="E81" s="64">
        <v>3000</v>
      </c>
      <c r="F81" s="44">
        <v>76.02</v>
      </c>
      <c r="G81" s="44">
        <f t="shared" si="6"/>
        <v>94.56</v>
      </c>
      <c r="H81" s="82">
        <f t="shared" si="7"/>
        <v>283680</v>
      </c>
    </row>
    <row r="82" spans="1:8" ht="69">
      <c r="A82" s="55" t="s">
        <v>226</v>
      </c>
      <c r="B82" s="97" t="s">
        <v>227</v>
      </c>
      <c r="C82" s="48" t="s">
        <v>228</v>
      </c>
      <c r="D82" s="42" t="s">
        <v>46</v>
      </c>
      <c r="E82" s="64">
        <v>500</v>
      </c>
      <c r="F82" s="44">
        <v>24.24</v>
      </c>
      <c r="G82" s="44">
        <f t="shared" si="6"/>
        <v>30.15</v>
      </c>
      <c r="H82" s="82">
        <f t="shared" si="7"/>
        <v>15075</v>
      </c>
    </row>
    <row r="83" spans="1:8" ht="33.6" customHeight="1">
      <c r="A83" s="55" t="s">
        <v>229</v>
      </c>
      <c r="B83" s="47" t="s">
        <v>230</v>
      </c>
      <c r="C83" s="51" t="s">
        <v>231</v>
      </c>
      <c r="D83" s="42" t="s">
        <v>53</v>
      </c>
      <c r="E83" s="56">
        <v>500</v>
      </c>
      <c r="F83" s="44">
        <v>16.84</v>
      </c>
      <c r="G83" s="44">
        <f t="shared" si="6"/>
        <v>20.95</v>
      </c>
      <c r="H83" s="82">
        <f t="shared" si="7"/>
        <v>10475</v>
      </c>
    </row>
    <row r="84" spans="1:8">
      <c r="A84" s="57" t="s">
        <v>232</v>
      </c>
      <c r="B84" s="58" t="s">
        <v>233</v>
      </c>
      <c r="C84" s="59" t="s">
        <v>234</v>
      </c>
      <c r="D84" s="60" t="s">
        <v>46</v>
      </c>
      <c r="E84" s="61">
        <v>1500</v>
      </c>
      <c r="F84" s="62">
        <v>70.63</v>
      </c>
      <c r="G84" s="62">
        <f t="shared" si="6"/>
        <v>87.86</v>
      </c>
      <c r="H84" s="84">
        <f t="shared" si="7"/>
        <v>131790</v>
      </c>
    </row>
    <row r="85" spans="1:8" ht="51.75">
      <c r="A85" s="55" t="s">
        <v>235</v>
      </c>
      <c r="B85" s="70" t="s">
        <v>153</v>
      </c>
      <c r="C85" s="73" t="s">
        <v>154</v>
      </c>
      <c r="D85" s="42" t="s">
        <v>53</v>
      </c>
      <c r="E85" s="64">
        <v>100</v>
      </c>
      <c r="F85" s="44">
        <v>740.81</v>
      </c>
      <c r="G85" s="44">
        <f t="shared" si="6"/>
        <v>921.49</v>
      </c>
      <c r="H85" s="82">
        <f t="shared" si="7"/>
        <v>92149</v>
      </c>
    </row>
    <row r="86" spans="1:8" ht="34.15" customHeight="1">
      <c r="A86" s="90">
        <v>8</v>
      </c>
      <c r="B86" s="91"/>
      <c r="C86" s="54" t="s">
        <v>236</v>
      </c>
      <c r="D86" s="92"/>
      <c r="E86" s="93"/>
      <c r="F86" s="45"/>
      <c r="G86" s="45"/>
      <c r="H86" s="83">
        <f>SUM(H87:H93)</f>
        <v>587783</v>
      </c>
    </row>
    <row r="87" spans="1:8" ht="51.75">
      <c r="A87" s="46" t="s">
        <v>237</v>
      </c>
      <c r="B87" s="70" t="s">
        <v>153</v>
      </c>
      <c r="C87" s="30" t="s">
        <v>154</v>
      </c>
      <c r="D87" s="42" t="s">
        <v>53</v>
      </c>
      <c r="E87" s="64">
        <v>100</v>
      </c>
      <c r="F87" s="44">
        <v>740.81</v>
      </c>
      <c r="G87" s="44">
        <f t="shared" ref="G87:G93" si="8">ROUND((F87*$H$4)+F87,2)</f>
        <v>921.49</v>
      </c>
      <c r="H87" s="82">
        <f t="shared" ref="H87:H93" si="9">ROUND(E87*G87,2)</f>
        <v>92149</v>
      </c>
    </row>
    <row r="88" spans="1:8" ht="51.75">
      <c r="A88" s="46" t="s">
        <v>238</v>
      </c>
      <c r="B88" s="74" t="s">
        <v>239</v>
      </c>
      <c r="C88" s="48" t="s">
        <v>240</v>
      </c>
      <c r="D88" s="42" t="s">
        <v>46</v>
      </c>
      <c r="E88" s="64">
        <v>300</v>
      </c>
      <c r="F88" s="44">
        <v>183.63</v>
      </c>
      <c r="G88" s="44">
        <f t="shared" si="8"/>
        <v>228.42</v>
      </c>
      <c r="H88" s="82">
        <f t="shared" si="9"/>
        <v>68526</v>
      </c>
    </row>
    <row r="89" spans="1:8" ht="34.5">
      <c r="A89" s="46" t="s">
        <v>241</v>
      </c>
      <c r="B89" s="70" t="s">
        <v>242</v>
      </c>
      <c r="C89" s="48" t="s">
        <v>243</v>
      </c>
      <c r="D89" s="42" t="s">
        <v>168</v>
      </c>
      <c r="E89" s="64">
        <v>6000</v>
      </c>
      <c r="F89" s="44">
        <v>13.18</v>
      </c>
      <c r="G89" s="44">
        <f t="shared" si="8"/>
        <v>16.39</v>
      </c>
      <c r="H89" s="82">
        <f t="shared" si="9"/>
        <v>98340</v>
      </c>
    </row>
    <row r="90" spans="1:8" ht="36.75" customHeight="1">
      <c r="A90" s="46" t="s">
        <v>244</v>
      </c>
      <c r="B90" s="47" t="s">
        <v>170</v>
      </c>
      <c r="C90" s="51" t="s">
        <v>245</v>
      </c>
      <c r="D90" s="47" t="s">
        <v>46</v>
      </c>
      <c r="E90" s="64">
        <v>200</v>
      </c>
      <c r="F90" s="44">
        <v>83.45</v>
      </c>
      <c r="G90" s="44">
        <f t="shared" si="8"/>
        <v>103.8</v>
      </c>
      <c r="H90" s="82">
        <f t="shared" si="9"/>
        <v>20760</v>
      </c>
    </row>
    <row r="91" spans="1:8" ht="42" customHeight="1">
      <c r="A91" s="46" t="s">
        <v>246</v>
      </c>
      <c r="B91" s="47" t="s">
        <v>247</v>
      </c>
      <c r="C91" s="48" t="s">
        <v>248</v>
      </c>
      <c r="D91" s="42" t="s">
        <v>53</v>
      </c>
      <c r="E91" s="64">
        <v>100</v>
      </c>
      <c r="F91" s="44">
        <v>151.99</v>
      </c>
      <c r="G91" s="44">
        <f t="shared" si="8"/>
        <v>189.06</v>
      </c>
      <c r="H91" s="82">
        <f t="shared" si="9"/>
        <v>18906</v>
      </c>
    </row>
    <row r="92" spans="1:8" ht="51.75">
      <c r="A92" s="46" t="s">
        <v>249</v>
      </c>
      <c r="B92" s="47" t="s">
        <v>250</v>
      </c>
      <c r="C92" s="48" t="s">
        <v>251</v>
      </c>
      <c r="D92" s="42" t="s">
        <v>175</v>
      </c>
      <c r="E92" s="64">
        <v>200</v>
      </c>
      <c r="F92" s="44">
        <v>869.78</v>
      </c>
      <c r="G92" s="44">
        <f t="shared" si="8"/>
        <v>1081.92</v>
      </c>
      <c r="H92" s="82">
        <f t="shared" si="9"/>
        <v>216384</v>
      </c>
    </row>
    <row r="93" spans="1:8" ht="51.75">
      <c r="A93" s="46" t="s">
        <v>252</v>
      </c>
      <c r="B93" s="47" t="s">
        <v>253</v>
      </c>
      <c r="C93" s="48" t="s">
        <v>254</v>
      </c>
      <c r="D93" s="42" t="s">
        <v>175</v>
      </c>
      <c r="E93" s="64">
        <v>200</v>
      </c>
      <c r="F93" s="44">
        <v>292.3</v>
      </c>
      <c r="G93" s="44">
        <f t="shared" si="8"/>
        <v>363.59</v>
      </c>
      <c r="H93" s="82">
        <f t="shared" si="9"/>
        <v>72718</v>
      </c>
    </row>
    <row r="94" spans="1:8" ht="28.15" customHeight="1">
      <c r="A94" s="98">
        <v>9</v>
      </c>
      <c r="B94" s="54"/>
      <c r="C94" s="54" t="s">
        <v>255</v>
      </c>
      <c r="D94" s="54"/>
      <c r="E94" s="54"/>
      <c r="F94" s="45"/>
      <c r="G94" s="45"/>
      <c r="H94" s="100">
        <f>SUM(H95)</f>
        <v>18215.66</v>
      </c>
    </row>
    <row r="95" spans="1:8" ht="51.75">
      <c r="A95" s="46" t="s">
        <v>256</v>
      </c>
      <c r="B95" s="49" t="s">
        <v>257</v>
      </c>
      <c r="C95" s="48" t="s">
        <v>258</v>
      </c>
      <c r="D95" s="49" t="s">
        <v>11</v>
      </c>
      <c r="E95" s="50">
        <v>1</v>
      </c>
      <c r="F95" s="44">
        <v>14643.99</v>
      </c>
      <c r="G95" s="44">
        <f>ROUND((F95*$H$4)+F95,2)</f>
        <v>18215.66</v>
      </c>
      <c r="H95" s="82">
        <f>ROUND(E95*G95,2)</f>
        <v>18215.66</v>
      </c>
    </row>
    <row r="96" spans="1:8" ht="42.6" customHeight="1">
      <c r="A96" s="103" t="s">
        <v>259</v>
      </c>
      <c r="B96" s="123"/>
      <c r="C96" s="123"/>
      <c r="D96" s="123"/>
      <c r="E96" s="123"/>
      <c r="F96" s="99"/>
      <c r="G96" s="101" t="s">
        <v>260</v>
      </c>
      <c r="H96" s="102">
        <f>SUM(H8+H10+H19+H31+H67+H72+H75+H86+H94)</f>
        <v>9478694.4499999993</v>
      </c>
    </row>
    <row r="97" spans="1:8">
      <c r="A97" s="110"/>
      <c r="B97" s="110"/>
      <c r="C97" s="110"/>
      <c r="D97" s="110"/>
      <c r="E97" s="110"/>
      <c r="F97" s="110"/>
      <c r="G97" s="110"/>
      <c r="H97" s="110"/>
    </row>
    <row r="98" spans="1:8">
      <c r="A98" s="110"/>
      <c r="B98" s="110"/>
      <c r="C98" s="110"/>
      <c r="D98" s="110"/>
      <c r="E98" s="110"/>
      <c r="F98" s="110"/>
      <c r="G98" s="110"/>
      <c r="H98" s="110"/>
    </row>
    <row r="99" spans="1:8">
      <c r="A99" s="110"/>
      <c r="B99" s="110"/>
      <c r="C99" s="110"/>
      <c r="D99" s="110"/>
      <c r="E99" s="110"/>
      <c r="F99" s="110"/>
      <c r="G99" s="110"/>
      <c r="H99" s="110"/>
    </row>
    <row r="100" spans="1:8">
      <c r="A100" s="110"/>
      <c r="B100" s="110"/>
      <c r="C100" s="110"/>
      <c r="D100" s="110"/>
      <c r="E100" s="110"/>
      <c r="F100" s="110"/>
      <c r="G100" s="110"/>
      <c r="H100" s="110"/>
    </row>
  </sheetData>
  <mergeCells count="17">
    <mergeCell ref="B1:D1"/>
    <mergeCell ref="B2:D2"/>
    <mergeCell ref="B3:D3"/>
    <mergeCell ref="B4:C4"/>
    <mergeCell ref="E4:F4"/>
    <mergeCell ref="A97:H100"/>
    <mergeCell ref="E1:H3"/>
    <mergeCell ref="A5:H5"/>
    <mergeCell ref="A6:A7"/>
    <mergeCell ref="B6:B7"/>
    <mergeCell ref="C6:C7"/>
    <mergeCell ref="D6:D7"/>
    <mergeCell ref="E6:E7"/>
    <mergeCell ref="F6:F7"/>
    <mergeCell ref="G6:G7"/>
    <mergeCell ref="H6:H7"/>
    <mergeCell ref="B96:E96"/>
  </mergeCells>
  <pageMargins left="0.23622047244094499" right="0.23622047244094499" top="0.74803149606299202" bottom="0.74803149606299202" header="0.31496062992126" footer="0.31496062992126"/>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view="pageBreakPreview" zoomScaleNormal="100" workbookViewId="0">
      <selection activeCell="G3" sqref="G3"/>
    </sheetView>
  </sheetViews>
  <sheetFormatPr defaultColWidth="9" defaultRowHeight="15"/>
  <cols>
    <col min="1" max="1" width="9" style="14"/>
    <col min="2" max="2" width="14.7109375" style="15" customWidth="1"/>
    <col min="3" max="3" width="32.28515625" style="15" customWidth="1"/>
    <col min="4" max="4" width="11.85546875" style="15" customWidth="1"/>
    <col min="5" max="5" width="9" style="15"/>
    <col min="6" max="6" width="11" style="15" customWidth="1"/>
    <col min="7" max="7" width="15.140625" style="15" customWidth="1"/>
    <col min="8" max="16384" width="9" style="15"/>
  </cols>
  <sheetData>
    <row r="1" spans="1:7">
      <c r="A1" s="125" t="s">
        <v>261</v>
      </c>
      <c r="B1" s="126"/>
      <c r="C1" s="126"/>
      <c r="D1" s="126"/>
      <c r="E1" s="126"/>
      <c r="F1" s="126"/>
      <c r="G1" s="127"/>
    </row>
    <row r="2" spans="1:7">
      <c r="A2" s="16" t="s">
        <v>8</v>
      </c>
      <c r="B2" s="17" t="s">
        <v>262</v>
      </c>
      <c r="C2" s="18" t="s">
        <v>10</v>
      </c>
      <c r="D2" s="18" t="s">
        <v>263</v>
      </c>
      <c r="E2" s="18" t="s">
        <v>19</v>
      </c>
      <c r="F2" s="18" t="s">
        <v>264</v>
      </c>
      <c r="G2" s="19" t="s">
        <v>265</v>
      </c>
    </row>
    <row r="3" spans="1:7" ht="60">
      <c r="A3" s="20" t="s">
        <v>17</v>
      </c>
      <c r="B3" s="21" t="s">
        <v>266</v>
      </c>
      <c r="C3" s="22" t="s">
        <v>267</v>
      </c>
      <c r="D3" s="23">
        <v>222.66</v>
      </c>
      <c r="E3" s="23" t="s">
        <v>168</v>
      </c>
      <c r="F3" s="23">
        <v>3.32</v>
      </c>
      <c r="G3" s="24">
        <f>ROUND(D3*F3,2)</f>
        <v>739.23</v>
      </c>
    </row>
    <row r="4" spans="1:7">
      <c r="A4" s="128" t="s">
        <v>259</v>
      </c>
      <c r="B4" s="130"/>
      <c r="C4" s="131"/>
      <c r="D4" s="131"/>
      <c r="E4" s="131"/>
      <c r="F4" s="131"/>
      <c r="G4" s="132"/>
    </row>
    <row r="5" spans="1:7">
      <c r="A5" s="129"/>
      <c r="B5" s="133"/>
      <c r="C5" s="134"/>
      <c r="D5" s="134"/>
      <c r="E5" s="134"/>
      <c r="F5" s="134"/>
      <c r="G5" s="135"/>
    </row>
  </sheetData>
  <mergeCells count="3">
    <mergeCell ref="A1:G1"/>
    <mergeCell ref="A4:A5"/>
    <mergeCell ref="B4:G5"/>
  </mergeCells>
  <pageMargins left="0.75" right="0.75" top="1" bottom="1" header="0.5" footer="0.5"/>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80" workbookViewId="0">
      <selection activeCell="B5" sqref="B5:F5"/>
    </sheetView>
  </sheetViews>
  <sheetFormatPr defaultColWidth="9.140625" defaultRowHeight="15"/>
  <cols>
    <col min="1" max="1" width="11.7109375" customWidth="1"/>
    <col min="2" max="3" width="10.7109375" customWidth="1"/>
    <col min="4" max="4" width="14.42578125" customWidth="1"/>
    <col min="5" max="5" width="7" customWidth="1"/>
    <col min="6" max="9" width="11.5703125" customWidth="1"/>
    <col min="10" max="17" width="11.28515625" customWidth="1"/>
    <col min="18" max="19" width="10.7109375" customWidth="1"/>
  </cols>
  <sheetData>
    <row r="1" spans="1:19" ht="21.75" customHeight="1">
      <c r="A1" s="1" t="s">
        <v>268</v>
      </c>
      <c r="B1" s="208" t="s">
        <v>269</v>
      </c>
      <c r="C1" s="208"/>
      <c r="D1" s="208"/>
      <c r="E1" s="208"/>
      <c r="F1" s="208"/>
      <c r="G1" s="208"/>
      <c r="H1" s="208"/>
      <c r="I1" s="208"/>
      <c r="J1" s="208"/>
      <c r="K1" s="208"/>
      <c r="L1" s="208"/>
      <c r="M1" s="208"/>
      <c r="N1" s="208"/>
      <c r="O1" s="209"/>
      <c r="P1" s="152"/>
      <c r="Q1" s="153"/>
      <c r="R1" s="153"/>
      <c r="S1" s="154"/>
    </row>
    <row r="2" spans="1:19" ht="18" customHeight="1">
      <c r="A2" s="2" t="s">
        <v>270</v>
      </c>
      <c r="B2" s="210" t="s">
        <v>271</v>
      </c>
      <c r="C2" s="211"/>
      <c r="D2" s="211"/>
      <c r="E2" s="211"/>
      <c r="F2" s="211"/>
      <c r="G2" s="211"/>
      <c r="H2" s="211"/>
      <c r="I2" s="211"/>
      <c r="J2" s="211"/>
      <c r="K2" s="211"/>
      <c r="L2" s="211"/>
      <c r="M2" s="211"/>
      <c r="N2" s="211"/>
      <c r="O2" s="211"/>
      <c r="P2" s="155"/>
      <c r="Q2" s="156"/>
      <c r="R2" s="156"/>
      <c r="S2" s="157"/>
    </row>
    <row r="3" spans="1:19" ht="15" customHeight="1">
      <c r="A3" s="187" t="s">
        <v>272</v>
      </c>
      <c r="B3" s="148" t="str">
        <f>'PLANILHA ORÇAMENTÁRIA'!B2:D2</f>
        <v xml:space="preserve">MANUTENÇÃO / CONSERVAÇÃO DE VIAS PUBLICAS E ÁREAS PUBLICAS EM DIVERSOS LOGRADOUROS DO MUNICIPIO DE JOÃO MONLEVADE </v>
      </c>
      <c r="C3" s="149"/>
      <c r="D3" s="149"/>
      <c r="E3" s="149"/>
      <c r="F3" s="149"/>
      <c r="G3" s="149"/>
      <c r="H3" s="149"/>
      <c r="I3" s="149"/>
      <c r="J3" s="149"/>
      <c r="K3" s="149"/>
      <c r="L3" s="149"/>
      <c r="M3" s="149"/>
      <c r="N3" s="149"/>
      <c r="O3" s="149"/>
      <c r="P3" s="155"/>
      <c r="Q3" s="156"/>
      <c r="R3" s="156"/>
      <c r="S3" s="157"/>
    </row>
    <row r="4" spans="1:19" ht="17.25" customHeight="1">
      <c r="A4" s="187"/>
      <c r="B4" s="150"/>
      <c r="C4" s="151"/>
      <c r="D4" s="151"/>
      <c r="E4" s="151"/>
      <c r="F4" s="151"/>
      <c r="G4" s="151"/>
      <c r="H4" s="151"/>
      <c r="I4" s="151"/>
      <c r="J4" s="151"/>
      <c r="K4" s="151"/>
      <c r="L4" s="151"/>
      <c r="M4" s="151"/>
      <c r="N4" s="151"/>
      <c r="O4" s="151"/>
      <c r="P4" s="155"/>
      <c r="Q4" s="156"/>
      <c r="R4" s="156"/>
      <c r="S4" s="157"/>
    </row>
    <row r="5" spans="1:19" ht="21" customHeight="1">
      <c r="A5" s="2" t="s">
        <v>273</v>
      </c>
      <c r="B5" s="212" t="s">
        <v>274</v>
      </c>
      <c r="C5" s="212"/>
      <c r="D5" s="212"/>
      <c r="E5" s="212"/>
      <c r="F5" s="212"/>
      <c r="G5" s="213" t="s">
        <v>295</v>
      </c>
      <c r="H5" s="214"/>
      <c r="I5" s="214"/>
      <c r="J5" s="214"/>
      <c r="K5" s="214"/>
      <c r="L5" s="214"/>
      <c r="M5" s="214"/>
      <c r="N5" s="214"/>
      <c r="O5" s="214"/>
      <c r="P5" s="158"/>
      <c r="Q5" s="159"/>
      <c r="R5" s="159"/>
      <c r="S5" s="160"/>
    </row>
    <row r="6" spans="1:19" ht="18" customHeight="1">
      <c r="A6" s="215" t="s">
        <v>269</v>
      </c>
      <c r="B6" s="206"/>
      <c r="C6" s="206"/>
      <c r="D6" s="206"/>
      <c r="E6" s="206"/>
      <c r="F6" s="206"/>
      <c r="G6" s="206"/>
      <c r="H6" s="206"/>
      <c r="I6" s="206"/>
      <c r="J6" s="206"/>
      <c r="K6" s="206"/>
      <c r="L6" s="206"/>
      <c r="M6" s="206"/>
      <c r="N6" s="206"/>
      <c r="O6" s="206"/>
      <c r="P6" s="216"/>
      <c r="Q6" s="216"/>
      <c r="R6" s="216"/>
      <c r="S6" s="217"/>
    </row>
    <row r="7" spans="1:19">
      <c r="A7" s="3" t="s">
        <v>8</v>
      </c>
      <c r="B7" s="206" t="s">
        <v>275</v>
      </c>
      <c r="C7" s="206"/>
      <c r="D7" s="4" t="s">
        <v>276</v>
      </c>
      <c r="E7" s="4" t="s">
        <v>277</v>
      </c>
      <c r="F7" s="4" t="s">
        <v>278</v>
      </c>
      <c r="G7" s="4" t="s">
        <v>279</v>
      </c>
      <c r="H7" s="4" t="s">
        <v>280</v>
      </c>
      <c r="I7" s="4" t="s">
        <v>281</v>
      </c>
      <c r="J7" s="4" t="s">
        <v>282</v>
      </c>
      <c r="K7" s="4" t="s">
        <v>283</v>
      </c>
      <c r="L7" s="4" t="s">
        <v>284</v>
      </c>
      <c r="M7" s="4" t="s">
        <v>285</v>
      </c>
      <c r="N7" s="4" t="s">
        <v>286</v>
      </c>
      <c r="O7" s="4" t="s">
        <v>287</v>
      </c>
      <c r="P7" s="4" t="s">
        <v>288</v>
      </c>
      <c r="Q7" s="4" t="s">
        <v>289</v>
      </c>
      <c r="R7" s="206" t="s">
        <v>290</v>
      </c>
      <c r="S7" s="207"/>
    </row>
    <row r="8" spans="1:19">
      <c r="A8" s="188">
        <v>1</v>
      </c>
      <c r="B8" s="161" t="str">
        <f>'PLANILHA ORÇAMENTÁRIA'!C8</f>
        <v>ADMINISTRAÇÃO LOCAL</v>
      </c>
      <c r="C8" s="161"/>
      <c r="D8" s="176">
        <f>'PLANILHA ORÇAMENTÁRIA'!H8</f>
        <v>352645.65</v>
      </c>
      <c r="E8" s="171">
        <f>(D8/D26)*100</f>
        <v>3.7204031827400037</v>
      </c>
      <c r="F8" s="5">
        <v>8.3400000000000002E-2</v>
      </c>
      <c r="G8" s="6">
        <v>8.3400000000000002E-2</v>
      </c>
      <c r="H8" s="5">
        <v>8.3400000000000002E-2</v>
      </c>
      <c r="I8" s="5">
        <v>8.3400000000000002E-2</v>
      </c>
      <c r="J8" s="5">
        <v>8.3299999999999999E-2</v>
      </c>
      <c r="K8" s="5">
        <v>8.3299999999999999E-2</v>
      </c>
      <c r="L8" s="5">
        <v>8.3299999999999999E-2</v>
      </c>
      <c r="M8" s="5">
        <v>8.3299999999999999E-2</v>
      </c>
      <c r="N8" s="5">
        <v>8.3299999999999999E-2</v>
      </c>
      <c r="O8" s="5">
        <v>8.3299999999999999E-2</v>
      </c>
      <c r="P8" s="5">
        <v>8.3299999999999999E-2</v>
      </c>
      <c r="Q8" s="5">
        <v>8.3299999999999999E-2</v>
      </c>
      <c r="R8" s="200">
        <f t="shared" ref="R8:R25" si="0">SUM(F8:Q8)</f>
        <v>1.0000000000000002</v>
      </c>
      <c r="S8" s="201"/>
    </row>
    <row r="9" spans="1:19">
      <c r="A9" s="188"/>
      <c r="B9" s="161"/>
      <c r="C9" s="161"/>
      <c r="D9" s="176"/>
      <c r="E9" s="171"/>
      <c r="F9" s="7">
        <f>F8*D8</f>
        <v>29410.647210000003</v>
      </c>
      <c r="G9" s="7">
        <f>G8*D8</f>
        <v>29410.647210000003</v>
      </c>
      <c r="H9" s="7">
        <f>H8*D8</f>
        <v>29410.647210000003</v>
      </c>
      <c r="I9" s="7">
        <f>I8*D8</f>
        <v>29410.647210000003</v>
      </c>
      <c r="J9" s="7">
        <f>J8*D8</f>
        <v>29375.382645000002</v>
      </c>
      <c r="K9" s="7">
        <f>K8*D8</f>
        <v>29375.382645000002</v>
      </c>
      <c r="L9" s="7">
        <f>L8*D8</f>
        <v>29375.382645000002</v>
      </c>
      <c r="M9" s="7">
        <f>M8*D8</f>
        <v>29375.382645000002</v>
      </c>
      <c r="N9" s="7">
        <f>N8*D8</f>
        <v>29375.382645000002</v>
      </c>
      <c r="O9" s="7">
        <f>O8*D8</f>
        <v>29375.382645000002</v>
      </c>
      <c r="P9" s="7">
        <f>P8*D8</f>
        <v>29375.382645000002</v>
      </c>
      <c r="Q9" s="7">
        <f>Q8*D8</f>
        <v>29375.382645000002</v>
      </c>
      <c r="R9" s="202">
        <f t="shared" si="0"/>
        <v>352645.65</v>
      </c>
      <c r="S9" s="203"/>
    </row>
    <row r="10" spans="1:19">
      <c r="A10" s="188">
        <v>2</v>
      </c>
      <c r="B10" s="161" t="str">
        <f>'PLANILHA ORÇAMENTÁRIA'!C10</f>
        <v>SERVIÇOS PRELIMINARES</v>
      </c>
      <c r="C10" s="161"/>
      <c r="D10" s="176">
        <f>'PLANILHA ORÇAMENTÁRIA'!H10</f>
        <v>319822.04000000004</v>
      </c>
      <c r="E10" s="171">
        <f>(D10/D26)*100</f>
        <v>3.3741148814012045</v>
      </c>
      <c r="F10" s="5">
        <v>8.3400000000000002E-2</v>
      </c>
      <c r="G10" s="5">
        <v>8.3400000000000002E-2</v>
      </c>
      <c r="H10" s="5">
        <v>8.3400000000000002E-2</v>
      </c>
      <c r="I10" s="5">
        <v>8.3400000000000002E-2</v>
      </c>
      <c r="J10" s="5">
        <v>8.3299999999999999E-2</v>
      </c>
      <c r="K10" s="5">
        <v>8.3299999999999999E-2</v>
      </c>
      <c r="L10" s="5">
        <v>8.3299999999999999E-2</v>
      </c>
      <c r="M10" s="5">
        <v>8.3299999999999999E-2</v>
      </c>
      <c r="N10" s="5">
        <v>8.3299999999999999E-2</v>
      </c>
      <c r="O10" s="5">
        <v>8.3299999999999999E-2</v>
      </c>
      <c r="P10" s="5">
        <v>8.3299999999999999E-2</v>
      </c>
      <c r="Q10" s="5">
        <v>8.3299999999999999E-2</v>
      </c>
      <c r="R10" s="200">
        <f t="shared" si="0"/>
        <v>1.0000000000000002</v>
      </c>
      <c r="S10" s="201"/>
    </row>
    <row r="11" spans="1:19">
      <c r="A11" s="188"/>
      <c r="B11" s="161"/>
      <c r="C11" s="161"/>
      <c r="D11" s="176"/>
      <c r="E11" s="171"/>
      <c r="F11" s="7">
        <f>F10*D10</f>
        <v>26673.158136000005</v>
      </c>
      <c r="G11" s="7">
        <f>G10*D10</f>
        <v>26673.158136000005</v>
      </c>
      <c r="H11" s="7">
        <f>H10*D10</f>
        <v>26673.158136000005</v>
      </c>
      <c r="I11" s="7">
        <f>I10*D10</f>
        <v>26673.158136000005</v>
      </c>
      <c r="J11" s="7">
        <f>J10*D10</f>
        <v>26641.175932000002</v>
      </c>
      <c r="K11" s="7">
        <f>K10*D10</f>
        <v>26641.175932000002</v>
      </c>
      <c r="L11" s="7">
        <f>L10*D10</f>
        <v>26641.175932000002</v>
      </c>
      <c r="M11" s="7">
        <f>M10*D10</f>
        <v>26641.175932000002</v>
      </c>
      <c r="N11" s="7">
        <f>N10*D10</f>
        <v>26641.175932000002</v>
      </c>
      <c r="O11" s="7">
        <f>O10*D10</f>
        <v>26641.175932000002</v>
      </c>
      <c r="P11" s="7">
        <f>P10*D10</f>
        <v>26641.175932000002</v>
      </c>
      <c r="Q11" s="7">
        <f>Q10*D10</f>
        <v>26641.175932000002</v>
      </c>
      <c r="R11" s="202">
        <f t="shared" si="0"/>
        <v>319822.04000000004</v>
      </c>
      <c r="S11" s="203"/>
    </row>
    <row r="12" spans="1:19">
      <c r="A12" s="188">
        <v>3</v>
      </c>
      <c r="B12" s="161" t="str">
        <f>'PLANILHA ORÇAMENTÁRIA'!C19</f>
        <v>MOVIMENTAÇÃO DE TERRA</v>
      </c>
      <c r="C12" s="161"/>
      <c r="D12" s="176">
        <f>'PLANILHA ORÇAMENTÁRIA'!H19</f>
        <v>2010300</v>
      </c>
      <c r="E12" s="171">
        <f>(D12/D26)*100</f>
        <v>21.20861697361708</v>
      </c>
      <c r="F12" s="5">
        <v>8.3400000000000002E-2</v>
      </c>
      <c r="G12" s="5">
        <v>8.3400000000000002E-2</v>
      </c>
      <c r="H12" s="5">
        <v>8.3400000000000002E-2</v>
      </c>
      <c r="I12" s="5">
        <v>8.3400000000000002E-2</v>
      </c>
      <c r="J12" s="5">
        <v>8.3299999999999999E-2</v>
      </c>
      <c r="K12" s="5">
        <v>8.3299999999999999E-2</v>
      </c>
      <c r="L12" s="5">
        <v>8.3299999999999999E-2</v>
      </c>
      <c r="M12" s="5">
        <v>8.3299999999999999E-2</v>
      </c>
      <c r="N12" s="5">
        <v>8.3299999999999999E-2</v>
      </c>
      <c r="O12" s="5">
        <v>8.3299999999999999E-2</v>
      </c>
      <c r="P12" s="5">
        <v>8.3299999999999999E-2</v>
      </c>
      <c r="Q12" s="5">
        <v>8.3299999999999999E-2</v>
      </c>
      <c r="R12" s="200">
        <f t="shared" si="0"/>
        <v>1.0000000000000002</v>
      </c>
      <c r="S12" s="201"/>
    </row>
    <row r="13" spans="1:19">
      <c r="A13" s="188"/>
      <c r="B13" s="161"/>
      <c r="C13" s="161"/>
      <c r="D13" s="176"/>
      <c r="E13" s="171"/>
      <c r="F13" s="7">
        <f>F12*D12</f>
        <v>167659.01999999999</v>
      </c>
      <c r="G13" s="7">
        <f>G12*D12</f>
        <v>167659.01999999999</v>
      </c>
      <c r="H13" s="7">
        <f>H12*D12</f>
        <v>167659.01999999999</v>
      </c>
      <c r="I13" s="7">
        <f>I12*D12</f>
        <v>167659.01999999999</v>
      </c>
      <c r="J13" s="7">
        <f>J12*D12</f>
        <v>167457.99</v>
      </c>
      <c r="K13" s="7">
        <f>K12*D12</f>
        <v>167457.99</v>
      </c>
      <c r="L13" s="7">
        <f>L12*D12</f>
        <v>167457.99</v>
      </c>
      <c r="M13" s="7">
        <f>M12*D12</f>
        <v>167457.99</v>
      </c>
      <c r="N13" s="7">
        <f>N12*D12</f>
        <v>167457.99</v>
      </c>
      <c r="O13" s="7">
        <f>O12*D12</f>
        <v>167457.99</v>
      </c>
      <c r="P13" s="7">
        <f>P12*D12</f>
        <v>167457.99</v>
      </c>
      <c r="Q13" s="7">
        <f>Q12*D12</f>
        <v>167457.99</v>
      </c>
      <c r="R13" s="204">
        <f t="shared" si="0"/>
        <v>2010299.9999999998</v>
      </c>
      <c r="S13" s="205"/>
    </row>
    <row r="14" spans="1:19">
      <c r="A14" s="188">
        <v>4</v>
      </c>
      <c r="B14" s="161" t="str">
        <f>'PLANILHA ORÇAMENTÁRIA'!C31</f>
        <v>DRENAGEM</v>
      </c>
      <c r="C14" s="161"/>
      <c r="D14" s="176">
        <f>'PLANILHA ORÇAMENTÁRIA'!H31</f>
        <v>4812619.0999999996</v>
      </c>
      <c r="E14" s="171">
        <f>D14/D26*100</f>
        <v>50.773016530773397</v>
      </c>
      <c r="F14" s="5">
        <v>8.3400000000000002E-2</v>
      </c>
      <c r="G14" s="5">
        <v>8.3400000000000002E-2</v>
      </c>
      <c r="H14" s="5">
        <v>8.3400000000000002E-2</v>
      </c>
      <c r="I14" s="5">
        <v>8.3400000000000002E-2</v>
      </c>
      <c r="J14" s="5">
        <v>8.3299999999999999E-2</v>
      </c>
      <c r="K14" s="5">
        <v>8.3299999999999999E-2</v>
      </c>
      <c r="L14" s="5">
        <v>8.3299999999999999E-2</v>
      </c>
      <c r="M14" s="5">
        <v>8.3299999999999999E-2</v>
      </c>
      <c r="N14" s="5">
        <v>8.3299999999999999E-2</v>
      </c>
      <c r="O14" s="5">
        <v>8.3299999999999999E-2</v>
      </c>
      <c r="P14" s="5">
        <v>8.3299999999999999E-2</v>
      </c>
      <c r="Q14" s="5">
        <v>8.3299999999999999E-2</v>
      </c>
      <c r="R14" s="200">
        <f t="shared" si="0"/>
        <v>1.0000000000000002</v>
      </c>
      <c r="S14" s="201"/>
    </row>
    <row r="15" spans="1:19">
      <c r="A15" s="188"/>
      <c r="B15" s="161"/>
      <c r="C15" s="161"/>
      <c r="D15" s="176"/>
      <c r="E15" s="171"/>
      <c r="F15" s="7">
        <f>F14*D14</f>
        <v>401372.43293999997</v>
      </c>
      <c r="G15" s="7">
        <f>G14*D14</f>
        <v>401372.43293999997</v>
      </c>
      <c r="H15" s="7">
        <f>H14*D14</f>
        <v>401372.43293999997</v>
      </c>
      <c r="I15" s="7">
        <f>I14*D14</f>
        <v>401372.43293999997</v>
      </c>
      <c r="J15" s="7">
        <f>J14*D14</f>
        <v>400891.17102999997</v>
      </c>
      <c r="K15" s="7">
        <f>K14*D14</f>
        <v>400891.17102999997</v>
      </c>
      <c r="L15" s="7">
        <f>L14*D14</f>
        <v>400891.17102999997</v>
      </c>
      <c r="M15" s="7">
        <f>M14*D14</f>
        <v>400891.17102999997</v>
      </c>
      <c r="N15" s="7">
        <f>N14*D14</f>
        <v>400891.17102999997</v>
      </c>
      <c r="O15" s="7">
        <f>O14*D14</f>
        <v>400891.17102999997</v>
      </c>
      <c r="P15" s="7">
        <f>P14*D14</f>
        <v>400891.17102999997</v>
      </c>
      <c r="Q15" s="7">
        <f>Q14*D14</f>
        <v>400891.17102999997</v>
      </c>
      <c r="R15" s="202">
        <f t="shared" si="0"/>
        <v>4812619.0999999987</v>
      </c>
      <c r="S15" s="203"/>
    </row>
    <row r="16" spans="1:19">
      <c r="A16" s="189">
        <v>5</v>
      </c>
      <c r="B16" s="162" t="str">
        <f>'PLANILHA ORÇAMENTÁRIA'!C67</f>
        <v>DEMOLIÇÕES</v>
      </c>
      <c r="C16" s="163"/>
      <c r="D16" s="177">
        <f>'PLANILHA ORÇAMENTÁRIA'!H67</f>
        <v>48464</v>
      </c>
      <c r="E16" s="174">
        <f>D16/D26*100</f>
        <v>0.5112940421874238</v>
      </c>
      <c r="F16" s="5">
        <v>8.3400000000000002E-2</v>
      </c>
      <c r="G16" s="5">
        <v>8.3400000000000002E-2</v>
      </c>
      <c r="H16" s="5">
        <v>8.3400000000000002E-2</v>
      </c>
      <c r="I16" s="5">
        <v>8.3400000000000002E-2</v>
      </c>
      <c r="J16" s="5">
        <v>8.3299999999999999E-2</v>
      </c>
      <c r="K16" s="5">
        <v>8.3299999999999999E-2</v>
      </c>
      <c r="L16" s="5">
        <v>8.3299999999999999E-2</v>
      </c>
      <c r="M16" s="5">
        <v>8.3299999999999999E-2</v>
      </c>
      <c r="N16" s="5">
        <v>8.3299999999999999E-2</v>
      </c>
      <c r="O16" s="5">
        <v>8.3299999999999999E-2</v>
      </c>
      <c r="P16" s="5">
        <v>8.3299999999999999E-2</v>
      </c>
      <c r="Q16" s="5">
        <v>8.3299999999999999E-2</v>
      </c>
      <c r="R16" s="198">
        <f t="shared" si="0"/>
        <v>1.0000000000000002</v>
      </c>
      <c r="S16" s="199"/>
    </row>
    <row r="17" spans="1:20">
      <c r="A17" s="190"/>
      <c r="B17" s="164"/>
      <c r="C17" s="165"/>
      <c r="D17" s="178"/>
      <c r="E17" s="175"/>
      <c r="F17" s="8">
        <f>F16*D16</f>
        <v>4041.8976000000002</v>
      </c>
      <c r="G17" s="8">
        <f>G16*D16</f>
        <v>4041.8976000000002</v>
      </c>
      <c r="H17" s="8">
        <f>H16*D16</f>
        <v>4041.8976000000002</v>
      </c>
      <c r="I17" s="8">
        <f>I16*D16</f>
        <v>4041.8976000000002</v>
      </c>
      <c r="J17" s="8">
        <f>J16*D16</f>
        <v>4037.0511999999999</v>
      </c>
      <c r="K17" s="8">
        <f>K16*D16</f>
        <v>4037.0511999999999</v>
      </c>
      <c r="L17" s="8">
        <f>L16*D16</f>
        <v>4037.0511999999999</v>
      </c>
      <c r="M17" s="8">
        <f>M16*D16</f>
        <v>4037.0511999999999</v>
      </c>
      <c r="N17" s="8">
        <f>N16*D16</f>
        <v>4037.0511999999999</v>
      </c>
      <c r="O17" s="8">
        <f>O16*D16</f>
        <v>4037.0511999999999</v>
      </c>
      <c r="P17" s="8">
        <f>P16*D16</f>
        <v>4037.0511999999999</v>
      </c>
      <c r="Q17" s="8">
        <f>Q16*D16</f>
        <v>4037.0511999999999</v>
      </c>
      <c r="R17" s="196">
        <f t="shared" si="0"/>
        <v>48464.000000000015</v>
      </c>
      <c r="S17" s="197"/>
    </row>
    <row r="18" spans="1:20">
      <c r="A18" s="189">
        <v>6</v>
      </c>
      <c r="B18" s="162" t="str">
        <f>'PLANILHA ORÇAMENTÁRIA'!C72</f>
        <v>LOCAÇÃO DE MAQUINAS E EQUIPAMENTOS</v>
      </c>
      <c r="C18" s="163"/>
      <c r="D18" s="177">
        <f>'PLANILHA ORÇAMENTÁRIA'!H72</f>
        <v>531384</v>
      </c>
      <c r="E18" s="174">
        <f>D18/D26*100</f>
        <v>5.6060885051527327</v>
      </c>
      <c r="F18" s="5">
        <v>8.3400000000000002E-2</v>
      </c>
      <c r="G18" s="5">
        <v>8.3400000000000002E-2</v>
      </c>
      <c r="H18" s="5">
        <v>8.3400000000000002E-2</v>
      </c>
      <c r="I18" s="5">
        <v>8.3400000000000002E-2</v>
      </c>
      <c r="J18" s="5">
        <v>8.3299999999999999E-2</v>
      </c>
      <c r="K18" s="5">
        <v>8.3299999999999999E-2</v>
      </c>
      <c r="L18" s="5">
        <v>8.3299999999999999E-2</v>
      </c>
      <c r="M18" s="5">
        <v>8.3299999999999999E-2</v>
      </c>
      <c r="N18" s="5">
        <v>8.3299999999999999E-2</v>
      </c>
      <c r="O18" s="5">
        <v>8.3299999999999999E-2</v>
      </c>
      <c r="P18" s="5">
        <v>8.3299999999999999E-2</v>
      </c>
      <c r="Q18" s="5">
        <v>8.3299999999999999E-2</v>
      </c>
      <c r="R18" s="198">
        <f t="shared" si="0"/>
        <v>1.0000000000000002</v>
      </c>
      <c r="S18" s="199"/>
    </row>
    <row r="19" spans="1:20">
      <c r="A19" s="190"/>
      <c r="B19" s="164"/>
      <c r="C19" s="165"/>
      <c r="D19" s="178"/>
      <c r="E19" s="175"/>
      <c r="F19" s="8">
        <f>F18*D18</f>
        <v>44317.425600000002</v>
      </c>
      <c r="G19" s="8">
        <f>G18*D18</f>
        <v>44317.425600000002</v>
      </c>
      <c r="H19" s="7">
        <f>H18*D18</f>
        <v>44317.425600000002</v>
      </c>
      <c r="I19" s="11">
        <f>I18*D18</f>
        <v>44317.425600000002</v>
      </c>
      <c r="J19" s="11">
        <f>J18*D18</f>
        <v>44264.287199999999</v>
      </c>
      <c r="K19" s="11">
        <f>K18*D18</f>
        <v>44264.287199999999</v>
      </c>
      <c r="L19" s="11">
        <f>L18*D18</f>
        <v>44264.287199999999</v>
      </c>
      <c r="M19" s="11">
        <f>M18*D18</f>
        <v>44264.287199999999</v>
      </c>
      <c r="N19" s="11">
        <f>N18*D18</f>
        <v>44264.287199999999</v>
      </c>
      <c r="O19" s="11">
        <f>O18*D18</f>
        <v>44264.287199999999</v>
      </c>
      <c r="P19" s="11">
        <f>P18*D18</f>
        <v>44264.287199999999</v>
      </c>
      <c r="Q19" s="11">
        <f>Q18*D18</f>
        <v>44264.287199999999</v>
      </c>
      <c r="R19" s="196">
        <f t="shared" si="0"/>
        <v>531384.00000000012</v>
      </c>
      <c r="S19" s="197"/>
    </row>
    <row r="20" spans="1:20">
      <c r="A20" s="188">
        <v>7</v>
      </c>
      <c r="B20" s="166" t="str">
        <f>'PLANILHA ORÇAMENTÁRIA'!C75</f>
        <v>URBANIZAÇÃO</v>
      </c>
      <c r="C20" s="166"/>
      <c r="D20" s="176">
        <f>'PLANILHA ORÇAMENTÁRIA'!H75</f>
        <v>797461</v>
      </c>
      <c r="E20" s="171">
        <f>D20/D26*100</f>
        <v>8.4131944985313893</v>
      </c>
      <c r="F20" s="5">
        <v>8.3400000000000002E-2</v>
      </c>
      <c r="G20" s="5">
        <v>8.3400000000000002E-2</v>
      </c>
      <c r="H20" s="5">
        <v>8.3400000000000002E-2</v>
      </c>
      <c r="I20" s="5">
        <v>8.3400000000000002E-2</v>
      </c>
      <c r="J20" s="5">
        <v>8.3299999999999999E-2</v>
      </c>
      <c r="K20" s="5">
        <v>8.3299999999999999E-2</v>
      </c>
      <c r="L20" s="5">
        <v>8.3299999999999999E-2</v>
      </c>
      <c r="M20" s="5">
        <v>8.3299999999999999E-2</v>
      </c>
      <c r="N20" s="5">
        <v>8.3299999999999999E-2</v>
      </c>
      <c r="O20" s="5">
        <v>8.3299999999999999E-2</v>
      </c>
      <c r="P20" s="5">
        <v>8.3299999999999999E-2</v>
      </c>
      <c r="Q20" s="5">
        <v>8.3299999999999999E-2</v>
      </c>
      <c r="R20" s="200">
        <f t="shared" si="0"/>
        <v>1.0000000000000002</v>
      </c>
      <c r="S20" s="201"/>
    </row>
    <row r="21" spans="1:20">
      <c r="A21" s="188"/>
      <c r="B21" s="166"/>
      <c r="C21" s="166"/>
      <c r="D21" s="176"/>
      <c r="E21" s="171"/>
      <c r="F21" s="8">
        <f>F20*D20</f>
        <v>66508.247400000007</v>
      </c>
      <c r="G21" s="8">
        <f>G20*D20</f>
        <v>66508.247400000007</v>
      </c>
      <c r="H21" s="7">
        <f>H20*D20</f>
        <v>66508.247400000007</v>
      </c>
      <c r="I21" s="7">
        <f>I20*D20</f>
        <v>66508.247400000007</v>
      </c>
      <c r="J21" s="7">
        <f>J20*D20</f>
        <v>66428.501300000004</v>
      </c>
      <c r="K21" s="7">
        <f>K20*D20</f>
        <v>66428.501300000004</v>
      </c>
      <c r="L21" s="7">
        <f>L20*D20</f>
        <v>66428.501300000004</v>
      </c>
      <c r="M21" s="7">
        <f>M20*D20</f>
        <v>66428.501300000004</v>
      </c>
      <c r="N21" s="7">
        <f>N20*D20</f>
        <v>66428.501300000004</v>
      </c>
      <c r="O21" s="7">
        <f>O20*D20</f>
        <v>66428.501300000004</v>
      </c>
      <c r="P21" s="7">
        <f>P20*D20</f>
        <v>66428.501300000004</v>
      </c>
      <c r="Q21" s="7">
        <f>Q20*D20</f>
        <v>66428.501300000004</v>
      </c>
      <c r="R21" s="202">
        <f t="shared" si="0"/>
        <v>797461</v>
      </c>
      <c r="S21" s="203"/>
    </row>
    <row r="22" spans="1:20">
      <c r="A22" s="189">
        <v>8</v>
      </c>
      <c r="B22" s="140" t="str">
        <f>'PLANILHA ORÇAMENTÁRIA'!C86</f>
        <v>CONTENÇÕES</v>
      </c>
      <c r="C22" s="141"/>
      <c r="D22" s="167">
        <f>'PLANILHA ORÇAMENTÁRIA'!H86</f>
        <v>587783</v>
      </c>
      <c r="E22" s="171">
        <f>D22/D26*100</f>
        <v>6.2010966077717597</v>
      </c>
      <c r="F22" s="5">
        <v>8.3400000000000002E-2</v>
      </c>
      <c r="G22" s="5">
        <v>8.3400000000000002E-2</v>
      </c>
      <c r="H22" s="5">
        <v>8.3400000000000002E-2</v>
      </c>
      <c r="I22" s="5">
        <v>8.3400000000000002E-2</v>
      </c>
      <c r="J22" s="5">
        <v>8.3299999999999999E-2</v>
      </c>
      <c r="K22" s="5">
        <v>8.3299999999999999E-2</v>
      </c>
      <c r="L22" s="5">
        <v>8.3299999999999999E-2</v>
      </c>
      <c r="M22" s="5">
        <v>8.3299999999999999E-2</v>
      </c>
      <c r="N22" s="5">
        <v>8.3299999999999999E-2</v>
      </c>
      <c r="O22" s="5">
        <v>8.3299999999999999E-2</v>
      </c>
      <c r="P22" s="5">
        <v>8.3299999999999999E-2</v>
      </c>
      <c r="Q22" s="5">
        <v>8.3299999999999999E-2</v>
      </c>
      <c r="R22" s="191">
        <f t="shared" si="0"/>
        <v>1.0000000000000002</v>
      </c>
      <c r="S22" s="192"/>
    </row>
    <row r="23" spans="1:20">
      <c r="A23" s="190"/>
      <c r="B23" s="142"/>
      <c r="C23" s="143"/>
      <c r="D23" s="168"/>
      <c r="E23" s="171"/>
      <c r="F23" s="8">
        <f>F22*D22</f>
        <v>49021.102200000001</v>
      </c>
      <c r="G23" s="8">
        <f>G22*D22</f>
        <v>49021.102200000001</v>
      </c>
      <c r="H23" s="8">
        <f>H22*D22</f>
        <v>49021.102200000001</v>
      </c>
      <c r="I23" s="8">
        <f>I22*D22</f>
        <v>49021.102200000001</v>
      </c>
      <c r="J23" s="8">
        <f>J22*D22</f>
        <v>48962.323900000003</v>
      </c>
      <c r="K23" s="8">
        <f>K22*D22</f>
        <v>48962.323900000003</v>
      </c>
      <c r="L23" s="8">
        <f>L22*D22</f>
        <v>48962.323900000003</v>
      </c>
      <c r="M23" s="8">
        <f>M22*D22</f>
        <v>48962.323900000003</v>
      </c>
      <c r="N23" s="8">
        <f>N22*D22</f>
        <v>48962.323900000003</v>
      </c>
      <c r="O23" s="8">
        <f>O22*D22</f>
        <v>48962.323900000003</v>
      </c>
      <c r="P23" s="8">
        <f>P22*D22</f>
        <v>48962.323900000003</v>
      </c>
      <c r="Q23" s="8">
        <f>Q22*D22</f>
        <v>48962.323900000003</v>
      </c>
      <c r="R23" s="193">
        <f t="shared" si="0"/>
        <v>587783</v>
      </c>
      <c r="S23" s="194"/>
    </row>
    <row r="24" spans="1:20">
      <c r="A24" s="189">
        <v>9</v>
      </c>
      <c r="B24" s="140" t="str">
        <f>'PLANILHA ORÇAMENTÁRIA'!C94</f>
        <v>MOBILIZAÇÃO E DESMOBILIZAÇÃO</v>
      </c>
      <c r="C24" s="141"/>
      <c r="D24" s="167">
        <f>'PLANILHA ORÇAMENTÁRIA'!H94</f>
        <v>18215.66</v>
      </c>
      <c r="E24" s="171">
        <f>D24/D26*100</f>
        <v>0.19217477782502002</v>
      </c>
      <c r="F24" s="5">
        <v>8.3400000000000002E-2</v>
      </c>
      <c r="G24" s="5">
        <v>8.3400000000000002E-2</v>
      </c>
      <c r="H24" s="5">
        <v>8.3400000000000002E-2</v>
      </c>
      <c r="I24" s="5">
        <v>8.3400000000000002E-2</v>
      </c>
      <c r="J24" s="5">
        <v>8.3299999999999999E-2</v>
      </c>
      <c r="K24" s="5">
        <v>8.3299999999999999E-2</v>
      </c>
      <c r="L24" s="5">
        <v>8.3299999999999999E-2</v>
      </c>
      <c r="M24" s="5">
        <v>8.3299999999999999E-2</v>
      </c>
      <c r="N24" s="5">
        <v>8.3299999999999999E-2</v>
      </c>
      <c r="O24" s="5">
        <v>8.3299999999999999E-2</v>
      </c>
      <c r="P24" s="5">
        <v>8.3299999999999999E-2</v>
      </c>
      <c r="Q24" s="5">
        <v>8.3299999999999999E-2</v>
      </c>
      <c r="R24" s="191">
        <f t="shared" si="0"/>
        <v>1.0000000000000002</v>
      </c>
      <c r="S24" s="192"/>
      <c r="T24" s="13"/>
    </row>
    <row r="25" spans="1:20">
      <c r="A25" s="190"/>
      <c r="B25" s="142"/>
      <c r="C25" s="143"/>
      <c r="D25" s="168"/>
      <c r="E25" s="171"/>
      <c r="F25" s="8">
        <f>F24*D24</f>
        <v>1519.186044</v>
      </c>
      <c r="G25" s="8">
        <f>G24*D24</f>
        <v>1519.186044</v>
      </c>
      <c r="H25" s="8">
        <f>H24*D24</f>
        <v>1519.186044</v>
      </c>
      <c r="I25" s="8">
        <f>I24*D24</f>
        <v>1519.186044</v>
      </c>
      <c r="J25" s="8">
        <f>J24*D24</f>
        <v>1517.364478</v>
      </c>
      <c r="K25" s="8">
        <f>K24*D24</f>
        <v>1517.364478</v>
      </c>
      <c r="L25" s="8">
        <f>L24*D24</f>
        <v>1517.364478</v>
      </c>
      <c r="M25" s="8">
        <f>M24*D24</f>
        <v>1517.364478</v>
      </c>
      <c r="N25" s="8">
        <f>N24*D24</f>
        <v>1517.364478</v>
      </c>
      <c r="O25" s="8">
        <f>O24*D24</f>
        <v>1517.364478</v>
      </c>
      <c r="P25" s="8">
        <f>P24*D24</f>
        <v>1517.364478</v>
      </c>
      <c r="Q25" s="8">
        <f>Q24*D24</f>
        <v>1517.364478</v>
      </c>
      <c r="R25" s="195">
        <f t="shared" si="0"/>
        <v>18215.659999999996</v>
      </c>
      <c r="S25" s="192"/>
    </row>
    <row r="26" spans="1:20">
      <c r="A26" s="189"/>
      <c r="B26" s="144" t="s">
        <v>291</v>
      </c>
      <c r="C26" s="145"/>
      <c r="D26" s="169">
        <f>SUM(D8:D25)</f>
        <v>9478694.4499999993</v>
      </c>
      <c r="E26" s="172">
        <f>E8+E10+E12+E14+E16+E18+E20+E22+E24</f>
        <v>100.00000000000001</v>
      </c>
      <c r="F26" s="8"/>
      <c r="G26" s="8"/>
      <c r="H26" s="8"/>
      <c r="I26" s="12"/>
      <c r="J26" s="12"/>
      <c r="K26" s="12"/>
      <c r="L26" s="12"/>
      <c r="M26" s="12"/>
      <c r="N26" s="12"/>
      <c r="O26" s="12"/>
      <c r="P26" s="12"/>
      <c r="Q26" s="12"/>
      <c r="R26" s="195"/>
      <c r="S26" s="192"/>
    </row>
    <row r="27" spans="1:20">
      <c r="A27" s="190"/>
      <c r="B27" s="146"/>
      <c r="C27" s="147"/>
      <c r="D27" s="170"/>
      <c r="E27" s="173"/>
      <c r="F27" s="7">
        <f t="shared" ref="F27:R27" si="1">F9+F11+F13+F15+F17+F19+F21+F23+F25</f>
        <v>790523.11712999991</v>
      </c>
      <c r="G27" s="7">
        <f t="shared" si="1"/>
        <v>790523.11712999991</v>
      </c>
      <c r="H27" s="7">
        <f t="shared" si="1"/>
        <v>790523.11712999991</v>
      </c>
      <c r="I27" s="7">
        <f t="shared" si="1"/>
        <v>790523.11712999991</v>
      </c>
      <c r="J27" s="7">
        <f t="shared" si="1"/>
        <v>789575.24768499995</v>
      </c>
      <c r="K27" s="7">
        <f t="shared" si="1"/>
        <v>789575.24768499995</v>
      </c>
      <c r="L27" s="7">
        <f t="shared" si="1"/>
        <v>789575.24768499995</v>
      </c>
      <c r="M27" s="7">
        <f t="shared" si="1"/>
        <v>789575.24768499995</v>
      </c>
      <c r="N27" s="7">
        <f t="shared" si="1"/>
        <v>789575.24768499995</v>
      </c>
      <c r="O27" s="7">
        <f t="shared" si="1"/>
        <v>789575.24768499995</v>
      </c>
      <c r="P27" s="7">
        <f t="shared" si="1"/>
        <v>789575.24768499995</v>
      </c>
      <c r="Q27" s="7">
        <f t="shared" si="1"/>
        <v>789575.24768499995</v>
      </c>
      <c r="R27" s="179">
        <f t="shared" si="1"/>
        <v>9478694.4499999993</v>
      </c>
      <c r="S27" s="180"/>
    </row>
    <row r="28" spans="1:20">
      <c r="A28" s="181" t="s">
        <v>292</v>
      </c>
      <c r="B28" s="182"/>
      <c r="C28" s="182"/>
      <c r="D28" s="182"/>
      <c r="E28" s="183"/>
      <c r="F28" s="9">
        <f>F27/D26</f>
        <v>8.3400000000000002E-2</v>
      </c>
      <c r="G28" s="9">
        <f>G27/D26</f>
        <v>8.3400000000000002E-2</v>
      </c>
      <c r="H28" s="9">
        <f>H27/D26</f>
        <v>8.3400000000000002E-2</v>
      </c>
      <c r="I28" s="9">
        <f>I27/D26</f>
        <v>8.3400000000000002E-2</v>
      </c>
      <c r="J28" s="9">
        <f>J27/D26</f>
        <v>8.3299999999999999E-2</v>
      </c>
      <c r="K28" s="9">
        <f>K27/D26</f>
        <v>8.3299999999999999E-2</v>
      </c>
      <c r="L28" s="9">
        <f>L27/D26</f>
        <v>8.3299999999999999E-2</v>
      </c>
      <c r="M28" s="9">
        <f>M27/D26</f>
        <v>8.3299999999999999E-2</v>
      </c>
      <c r="N28" s="9">
        <f>N27/D26</f>
        <v>8.3299999999999999E-2</v>
      </c>
      <c r="O28" s="9">
        <f>O27/D26</f>
        <v>8.3299999999999999E-2</v>
      </c>
      <c r="P28" s="9">
        <f>P27/D26</f>
        <v>8.3299999999999999E-2</v>
      </c>
      <c r="Q28" s="9">
        <f>Q27/D26</f>
        <v>8.3299999999999999E-2</v>
      </c>
      <c r="R28" s="136">
        <f>SUM(F28:Q28)</f>
        <v>1.0000000000000002</v>
      </c>
      <c r="S28" s="137"/>
    </row>
    <row r="29" spans="1:20">
      <c r="A29" s="184" t="s">
        <v>293</v>
      </c>
      <c r="B29" s="185"/>
      <c r="C29" s="185"/>
      <c r="D29" s="185"/>
      <c r="E29" s="186"/>
      <c r="F29" s="10">
        <f>F28</f>
        <v>8.3400000000000002E-2</v>
      </c>
      <c r="G29" s="10">
        <f>F29+G28</f>
        <v>0.1668</v>
      </c>
      <c r="H29" s="10">
        <f>G29+H28</f>
        <v>0.25019999999999998</v>
      </c>
      <c r="I29" s="10">
        <f t="shared" ref="I29:Q29" si="2">H29+I28</f>
        <v>0.33360000000000001</v>
      </c>
      <c r="J29" s="10">
        <f t="shared" si="2"/>
        <v>0.41689999999999999</v>
      </c>
      <c r="K29" s="10">
        <f t="shared" si="2"/>
        <v>0.50019999999999998</v>
      </c>
      <c r="L29" s="10">
        <f t="shared" si="2"/>
        <v>0.58350000000000002</v>
      </c>
      <c r="M29" s="10">
        <f t="shared" si="2"/>
        <v>0.66680000000000006</v>
      </c>
      <c r="N29" s="10">
        <f t="shared" si="2"/>
        <v>0.7501000000000001</v>
      </c>
      <c r="O29" s="10">
        <f t="shared" si="2"/>
        <v>0.83340000000000014</v>
      </c>
      <c r="P29" s="10">
        <f t="shared" si="2"/>
        <v>0.91670000000000018</v>
      </c>
      <c r="Q29" s="10">
        <f t="shared" si="2"/>
        <v>1.0000000000000002</v>
      </c>
      <c r="R29" s="138"/>
      <c r="S29" s="139"/>
    </row>
  </sheetData>
  <mergeCells count="73">
    <mergeCell ref="B1:O1"/>
    <mergeCell ref="B2:O2"/>
    <mergeCell ref="B5:F5"/>
    <mergeCell ref="G5:O5"/>
    <mergeCell ref="A6:S6"/>
    <mergeCell ref="B7:C7"/>
    <mergeCell ref="R7:S7"/>
    <mergeCell ref="R8:S8"/>
    <mergeCell ref="R9:S9"/>
    <mergeCell ref="R10:S10"/>
    <mergeCell ref="D10:D11"/>
    <mergeCell ref="R11:S11"/>
    <mergeCell ref="R12:S12"/>
    <mergeCell ref="R13:S13"/>
    <mergeCell ref="R14:S14"/>
    <mergeCell ref="R15:S15"/>
    <mergeCell ref="R16:S16"/>
    <mergeCell ref="R17:S17"/>
    <mergeCell ref="R18:S18"/>
    <mergeCell ref="R19:S19"/>
    <mergeCell ref="R20:S20"/>
    <mergeCell ref="R21:S21"/>
    <mergeCell ref="R22:S22"/>
    <mergeCell ref="R23:S23"/>
    <mergeCell ref="R24:S24"/>
    <mergeCell ref="R25:S25"/>
    <mergeCell ref="R26:S26"/>
    <mergeCell ref="R27:S27"/>
    <mergeCell ref="A28:E28"/>
    <mergeCell ref="A29:E29"/>
    <mergeCell ref="A3:A4"/>
    <mergeCell ref="A8:A9"/>
    <mergeCell ref="A10:A11"/>
    <mergeCell ref="A12:A13"/>
    <mergeCell ref="A14:A15"/>
    <mergeCell ref="A16:A17"/>
    <mergeCell ref="A18:A19"/>
    <mergeCell ref="A20:A21"/>
    <mergeCell ref="A22:A23"/>
    <mergeCell ref="A24:A25"/>
    <mergeCell ref="A26:A27"/>
    <mergeCell ref="D8:D9"/>
    <mergeCell ref="D12:D13"/>
    <mergeCell ref="D14:D15"/>
    <mergeCell ref="D16:D17"/>
    <mergeCell ref="D18:D19"/>
    <mergeCell ref="D20:D21"/>
    <mergeCell ref="E18:E19"/>
    <mergeCell ref="E20:E21"/>
    <mergeCell ref="E22:E23"/>
    <mergeCell ref="E24:E25"/>
    <mergeCell ref="E26:E27"/>
    <mergeCell ref="E8:E9"/>
    <mergeCell ref="E10:E11"/>
    <mergeCell ref="E12:E13"/>
    <mergeCell ref="E14:E15"/>
    <mergeCell ref="E16:E17"/>
    <mergeCell ref="R28:S29"/>
    <mergeCell ref="B22:C23"/>
    <mergeCell ref="B24:C25"/>
    <mergeCell ref="B26:C27"/>
    <mergeCell ref="B3:O4"/>
    <mergeCell ref="P1:S5"/>
    <mergeCell ref="B8:C9"/>
    <mergeCell ref="B12:C13"/>
    <mergeCell ref="B14:C15"/>
    <mergeCell ref="B16:C17"/>
    <mergeCell ref="B18:C19"/>
    <mergeCell ref="B20:C21"/>
    <mergeCell ref="B10:C11"/>
    <mergeCell ref="D22:D23"/>
    <mergeCell ref="D24:D25"/>
    <mergeCell ref="D26:D27"/>
  </mergeCells>
  <pageMargins left="0.25" right="0.25" top="0.75" bottom="0.75" header="0.3" footer="0.3"/>
  <pageSetup paperSize="9" scale="67" fitToHeight="0"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MyV5Dgp77eGQ9sjnwZZDHjwnygs=</DigestValue>
    </Reference>
    <Reference Type="http://www.w3.org/2000/09/xmldsig#Object" URI="#idOfficeObject">
      <DigestMethod Algorithm="http://www.w3.org/2000/09/xmldsig#sha1"/>
      <DigestValue>aPjV2kODKszGaiZ64duBPI64Bpo=</DigestValue>
    </Reference>
    <Reference Type="http://uri.etsi.org/01903#SignedProperties" URI="#idSignedProperties">
      <Transforms>
        <Transform Algorithm="http://www.w3.org/TR/2001/REC-xml-c14n-20010315"/>
      </Transforms>
      <DigestMethod Algorithm="http://www.w3.org/2000/09/xmldsig#sha1"/>
      <DigestValue>CbL2cVBQl0BPQOB8zqulAvJ3maM=</DigestValue>
    </Reference>
  </SignedInfo>
  <SignatureValue>gKbsuh4MZqlNhOCIJ26HELikN7d6A0r9F2OOymH/15+uaftHyZxh06EVM26VTatXn2f03i1YVBXP
/hw2UjdHLgurnqFbLMKe6txT9yS8OvmVdAxOqpYCJK91b4vLntLaxtHC06cq6PmBg7YE3jCuXGq1
iKgdsJOcVBwZyEzDS1I=</SignatureValue>
  <KeyInfo>
    <X509Data>
      <X509Certificate>MIIDLjCCApegAwIBAgIQOiVvXJ5MGJ1J7h2U1te0vDANBgkqhkiG9w0BAQUFADCBzDEhMB8GA1UEAxMYSnVsaW8gQnJ1bm8gTGVpdGUgSnVuaW9yMSkwJwYJKoZIhvcNAQkBFhplbmcuanVsaW9icnVub0Bob3RtYWlsLmNvbTFVMFMGA1UECh5MAFAAcgBlAGYAZQBpAHQAdQByAGEAIABNAHUAbgBpAGMAaQBwAGEAbAAgAGQAZQAgAEoAbwDjAG8AIABNAG8AbgBsAGUAdgBhAGQAZTElMCMGA1UEBx4cAEoAbwDjAG8AIABNAG8AbgBsAGUAdgBhAGQAZTAeFw0yMzA3MTIxNzAzMDdaFw0yNDA3MTEyMzAzMDdaMIHMMSEwHwYDVQQDExhKdWxpbyBCcnVubyBMZWl0ZSBKdW5pb3IxKTAnBgkqhkiG9w0BCQEWGmVuZy5qdWxpb2JydW5vQGhvdG1haWwuY29tMVUwUwYDVQQKHkwAUAByAGUAZgBlAGkAdAB1AHIAYQAgAE0AdQBuAGkAYwBpAHAAYQBsACAAZABlACAASgBvAOMAbwAgAE0AbwBuAGwAZQB2AGEAZABlMSUwIwYDVQQHHhwASgBvAOMAbwAgAE0AbwBuAGwAZQB2AGEAZABlMIGfMA0GCSqGSIb3DQEBAQUAA4GNADCBiQKBgQCe7fIkKW9VwWeuloi1lG9ye39azy5SO7a2AznN1tp4X/+UfydkXIwRuGldCfCukjl+8g1AEncjBKIafoy+t7ZK1PLxQ7dyKW/MtkUe6bQwfTZcvHyA/dvFu2impoOL6HFF2Jm06DdmcMIHIYLsteOvmzelHO1wFUw917cdUBHEgQIDAQABow8wDTALBgNVHQ8EBAMCBsAwDQYJKoZIhvcNAQEFBQADgYEAGHY99iBvz40lxIQj7r8Dy3ffB0BIXsnMW0Q5ixoGy0AvFv44+t/rZtKJixz2nQa6k51xuRRMAtIwpAY+oiqMQ5LmoXm7GpHLVNgIuzJaIV3y0UI2OmAu/0XvcZsSSPoTcRf10IHs8s71Kh7+VFnIvFcbT7CZeUVr0LAqCasB4y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Zc9iqTapdaekPbhyo0ass5n6p+I=</DigestValue>
      </Reference>
      <Reference URI="/xl/calcChain.xml?ContentType=application/vnd.openxmlformats-officedocument.spreadsheetml.calcChain+xml">
        <DigestMethod Algorithm="http://www.w3.org/2000/09/xmldsig#sha1"/>
        <DigestValue>GKWuAKfHj1DEu4gBXwJXl2Bp3s8=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1BBpj2jAlVTMOUsDXEcb09MQuQQ=</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CrH95yKXAvCEoJ9cgqirp1ltGAo=</DigestValue>
      </Reference>
      <Reference URI="/xl/drawings/drawing1.xml?ContentType=application/vnd.openxmlformats-officedocument.drawing+xml">
        <DigestMethod Algorithm="http://www.w3.org/2000/09/xmldsig#sha1"/>
        <DigestValue>CRwTnG7vkLieHtmz1Afgusi7Y+0=</DigestValue>
      </Reference>
      <Reference URI="/xl/drawings/drawing2.xml?ContentType=application/vnd.openxmlformats-officedocument.drawing+xml">
        <DigestMethod Algorithm="http://www.w3.org/2000/09/xmldsig#sha1"/>
        <DigestValue>X1xs86r76Z+GEapWgTwnVK76k+w=</DigestValue>
      </Reference>
      <Reference URI="/xl/media/image1.jpeg?ContentType=image/jpeg">
        <DigestMethod Algorithm="http://www.w3.org/2000/09/xmldsig#sha1"/>
        <DigestValue>AO7AO+vQdOPbo3fEtChZaVthm+k=</DigestValue>
      </Reference>
      <Reference URI="/xl/media/image2.jpeg?ContentType=image/jpeg">
        <DigestMethod Algorithm="http://www.w3.org/2000/09/xmldsig#sha1"/>
        <DigestValue>un9ekg5O6XHhr/pxSKXf/OPon+U=</DigestValue>
      </Reference>
      <Reference URI="/xl/printerSettings/printerSettings1.bin?ContentType=application/vnd.openxmlformats-officedocument.spreadsheetml.printerSettings">
        <DigestMethod Algorithm="http://www.w3.org/2000/09/xmldsig#sha1"/>
        <DigestValue>QGnm/Jt/MyIECaMOuqEh2rDX4ic=</DigestValue>
      </Reference>
      <Reference URI="/xl/printerSettings/printerSettings2.bin?ContentType=application/vnd.openxmlformats-officedocument.spreadsheetml.printerSettings">
        <DigestMethod Algorithm="http://www.w3.org/2000/09/xmldsig#sha1"/>
        <DigestValue>t71+vZj1s+FLRygP6twJuQy9DVw=</DigestValue>
      </Reference>
      <Reference URI="/xl/printerSettings/printerSettings3.bin?ContentType=application/vnd.openxmlformats-officedocument.spreadsheetml.printerSettings">
        <DigestMethod Algorithm="http://www.w3.org/2000/09/xmldsig#sha1"/>
        <DigestValue>amm+eZ46kbla5x2t1EFsDMHAiJk=</DigestValue>
      </Reference>
      <Reference URI="/xl/sharedStrings.xml?ContentType=application/vnd.openxmlformats-officedocument.spreadsheetml.sharedStrings+xml">
        <DigestMethod Algorithm="http://www.w3.org/2000/09/xmldsig#sha1"/>
        <DigestValue>l1b6cghdCLpev2ZjfsGl/8ZApes=</DigestValue>
      </Reference>
      <Reference URI="/xl/styles.xml?ContentType=application/vnd.openxmlformats-officedocument.spreadsheetml.styles+xml">
        <DigestMethod Algorithm="http://www.w3.org/2000/09/xmldsig#sha1"/>
        <DigestValue>gU6V/UbigxwkL2xdql+xSIPU/SM=</DigestValue>
      </Reference>
      <Reference URI="/xl/theme/theme1.xml?ContentType=application/vnd.openxmlformats-officedocument.theme+xml">
        <DigestMethod Algorithm="http://www.w3.org/2000/09/xmldsig#sha1"/>
        <DigestValue>Lb/f0Cmp9GLF0P40X/UMkSHu/pE=</DigestValue>
      </Reference>
      <Reference URI="/xl/workbook.xml?ContentType=application/vnd.openxmlformats-officedocument.spreadsheetml.sheet.main+xml">
        <DigestMethod Algorithm="http://www.w3.org/2000/09/xmldsig#sha1"/>
        <DigestValue>ssFo0xS7VKYWeVJoxddePm3E7CI=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0/AJzcN/9l0f02AjmRw3U5MPiro=</DigestValue>
      </Reference>
      <Reference URI="/xl/worksheets/sheet1.xml?ContentType=application/vnd.openxmlformats-officedocument.spreadsheetml.worksheet+xml">
        <DigestMethod Algorithm="http://www.w3.org/2000/09/xmldsig#sha1"/>
        <DigestValue>m6kLwzoiFStK75og9Dz2IJKXnSQ=</DigestValue>
      </Reference>
      <Reference URI="/xl/worksheets/sheet2.xml?ContentType=application/vnd.openxmlformats-officedocument.spreadsheetml.worksheet+xml">
        <DigestMethod Algorithm="http://www.w3.org/2000/09/xmldsig#sha1"/>
        <DigestValue>681lkempBMJLeJGM+nb4A6y8Mi0=</DigestValue>
      </Reference>
      <Reference URI="/xl/worksheets/sheet3.xml?ContentType=application/vnd.openxmlformats-officedocument.spreadsheetml.worksheet+xml">
        <DigestMethod Algorithm="http://www.w3.org/2000/09/xmldsig#sha1"/>
        <DigestValue>qu1d53HPtIvHQh7tgyWmdo6zXPc=</DigestValue>
      </Reference>
    </Manifest>
    <SignatureProperties>
      <SignatureProperty Id="idSignatureTime" Target="#idPackageSignature">
        <mdssi:SignatureTime xmlns:mdssi="http://schemas.openxmlformats.org/package/2006/digital-signature">
          <mdssi:Format>YYYY-MM-DDThh:mm:ssTZD</mdssi:Format>
          <mdssi:Value>2023-09-19T12:19:03Z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PARA FINS DE LICITAÇÃO</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2023-09-19T12:19:03Z</xd:SigningTime>
          <xd:SigningCertificate>
            <xd:Cert>
              <xd:CertDigest>
                <DigestMethod Algorithm="http://www.w3.org/2000/09/xmldsig#sha1"/>
                <DigestValue>SiVa20WBS/EAArhm7YW98pXEZtA=</DigestValue>
              </xd:CertDigest>
              <xd:IssuerSerial>
                <X509IssuerName>L=João Monlevade, O=Prefeitura Municipal de João Monlevade, E=eng.juliobruno@hotmail.com, CN=Julio Bruno Leite Junior</X509IssuerName>
                <X509SerialNumber>77289597424738492050737423665377817788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Criou este documento</xd:Description>
            </xd:CommitmentTypeId>
            <xd:AllSignedDataObjects/>
            <xd:CommitmentTypeQualifiers>
              <xd:CommitmentTypeQualifier>PARA FINS DE LICITAÇÃO</xd:CommitmentTypeQualifier>
            </xd:CommitmentTypeQualifier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PLANILHA ORÇAMENTÁRIA</vt:lpstr>
      <vt:lpstr>COMPOSIÇÃO GRELHA</vt:lpstr>
      <vt:lpstr>CRONOGRAMA</vt:lpstr>
      <vt:lpstr>'COMPOSIÇÃO GRELHA'!Area_de_impressao</vt:lpstr>
      <vt:lpstr>CRONOGRAMA!Area_de_impressao</vt:lpstr>
      <vt:lpstr>'PLANILHA ORÇAMENTÁRIA'!Area_de_impressao</vt:lpstr>
      <vt:lpstr>'PLANILHA ORÇAMENTÁRIA'!Titulos_de_impressao</vt:lpstr>
    </vt:vector>
  </TitlesOfParts>
  <Company>PMJM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Dilermando</dc:creator>
  <cp:lastModifiedBy>PMJM</cp:lastModifiedBy>
  <cp:lastPrinted>2023-09-19T10:58:11Z</cp:lastPrinted>
  <dcterms:created xsi:type="dcterms:W3CDTF">2018-04-11T16:27:00Z</dcterms:created>
  <dcterms:modified xsi:type="dcterms:W3CDTF">2023-09-19T10:58:18Z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9C24E4FDBE644B3DA0572D614AD19411</vt:lpwstr>
  </property>
  <property fmtid="{D5CDD505-2E9C-101B-9397-08002B2CF9AE}" pid="3" name="KSOProductBuildVer">
    <vt:lpwstr>1046-11.2.0.11225</vt:lpwstr>
  </property>
</Properties>
</file>