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72.79\compras-sma\LICITAÇÕES 2021\CONVITES 2021\CONVITE 02-2021 - EXECUÇÃO MURO\"/>
    </mc:Choice>
  </mc:AlternateContent>
  <bookViews>
    <workbookView xWindow="0" yWindow="0" windowWidth="19200" windowHeight="7665"/>
  </bookViews>
  <sheets>
    <sheet name="Orçamento" sheetId="1" r:id="rId1"/>
    <sheet name="Cronograma" sheetId="2" r:id="rId2"/>
  </sheets>
  <definedNames>
    <definedName name="_xlnm.Print_Area" localSheetId="0">Orçamento!$A$2:$H$48</definedName>
    <definedName name="ORÇAMENTO.BancoRef" hidden="1">#REF!</definedName>
    <definedName name="REFERENCIA.Descricao" hidden="1">IF(ISNUMBER(#REF!),OFFSET(INDIRECT(ORÇAMENTO.BancoRef),#REF!-1,3,1),#REF!)</definedName>
    <definedName name="_xlnm.Print_Titles" localSheetId="0">Orçamento!$1:$9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H31" i="1" l="1"/>
  <c r="G32" i="1" l="1"/>
  <c r="G23" i="1"/>
  <c r="H32" i="1" l="1"/>
  <c r="H23" i="1"/>
  <c r="G36" i="1"/>
  <c r="G37" i="1"/>
  <c r="G38" i="1"/>
  <c r="G35" i="1"/>
  <c r="G24" i="1"/>
  <c r="G22" i="1"/>
  <c r="G21" i="1"/>
  <c r="G20" i="1"/>
  <c r="I10" i="2" l="1"/>
  <c r="I8" i="2"/>
  <c r="B14" i="2"/>
  <c r="B12" i="2"/>
  <c r="B20" i="2"/>
  <c r="B16" i="2"/>
  <c r="G17" i="1"/>
  <c r="H17" i="1" s="1"/>
  <c r="H38" i="1" l="1"/>
  <c r="H24" i="1" l="1"/>
  <c r="H35" i="1"/>
  <c r="H37" i="1"/>
  <c r="H36" i="1"/>
  <c r="B18" i="2"/>
  <c r="H39" i="1" l="1"/>
  <c r="H20" i="1"/>
  <c r="G41" i="1"/>
  <c r="G30" i="1"/>
  <c r="H30" i="1" s="1"/>
  <c r="G29" i="1"/>
  <c r="H29" i="1" s="1"/>
  <c r="H22" i="1"/>
  <c r="G28" i="1"/>
  <c r="H28" i="1" s="1"/>
  <c r="G27" i="1"/>
  <c r="H27" i="1" s="1"/>
  <c r="H21" i="1"/>
  <c r="G16" i="1"/>
  <c r="H16" i="1" s="1"/>
  <c r="G15" i="1"/>
  <c r="H15" i="1" s="1"/>
  <c r="G14" i="1"/>
  <c r="H14" i="1" s="1"/>
  <c r="H33" i="1" l="1"/>
  <c r="E14" i="2" s="1"/>
  <c r="H18" i="1"/>
  <c r="E10" i="2" s="1"/>
  <c r="H25" i="1"/>
  <c r="H41" i="1"/>
  <c r="H42" i="1" s="1"/>
  <c r="G11" i="1" l="1"/>
  <c r="G11" i="2"/>
  <c r="H11" i="2"/>
  <c r="I14" i="2"/>
  <c r="B10" i="2"/>
  <c r="E18" i="2" l="1"/>
  <c r="I11" i="2"/>
  <c r="G19" i="2" l="1"/>
  <c r="H19" i="2"/>
  <c r="I19" i="2" l="1"/>
  <c r="G15" i="2" l="1"/>
  <c r="H15" i="2"/>
  <c r="I15" i="2" l="1"/>
  <c r="E16" i="2" l="1"/>
  <c r="H17" i="2" s="1"/>
  <c r="G17" i="2" l="1"/>
  <c r="I17" i="2" s="1"/>
  <c r="F11" i="1"/>
  <c r="E12" i="2"/>
  <c r="H13" i="2" s="1"/>
  <c r="G13" i="2" l="1"/>
  <c r="I13" i="2" s="1"/>
  <c r="H11" i="1"/>
  <c r="H12" i="1" s="1"/>
  <c r="E8" i="2" l="1"/>
  <c r="G9" i="2" s="1"/>
  <c r="G44" i="1"/>
  <c r="F44" i="1" s="1"/>
  <c r="H9" i="2" l="1"/>
  <c r="I9" i="2" s="1"/>
  <c r="H44" i="1"/>
  <c r="H45" i="1" l="1"/>
  <c r="G46" i="1" s="1"/>
  <c r="E20" i="2" l="1"/>
  <c r="E22" i="2" s="1"/>
  <c r="F20" i="2" l="1"/>
  <c r="F12" i="2"/>
  <c r="F16" i="2"/>
  <c r="H21" i="2"/>
  <c r="G21" i="2"/>
  <c r="G22" i="2" s="1"/>
  <c r="F8" i="2"/>
  <c r="F10" i="2"/>
  <c r="F14" i="2"/>
  <c r="F18" i="2"/>
  <c r="H22" i="2" l="1"/>
  <c r="H23" i="2" s="1"/>
  <c r="F22" i="2"/>
  <c r="I21" i="2"/>
  <c r="I22" i="2" l="1"/>
  <c r="G23" i="2"/>
  <c r="G24" i="2" l="1"/>
  <c r="H24" i="2" s="1"/>
  <c r="I23" i="2"/>
  <c r="I18" i="2"/>
  <c r="I20" i="2"/>
  <c r="I16" i="2"/>
  <c r="I12" i="2"/>
</calcChain>
</file>

<file path=xl/sharedStrings.xml><?xml version="1.0" encoding="utf-8"?>
<sst xmlns="http://schemas.openxmlformats.org/spreadsheetml/2006/main" count="145" uniqueCount="120">
  <si>
    <t>PLANILHA ORÇAMENTÁRIA</t>
  </si>
  <si>
    <t>BDI</t>
  </si>
  <si>
    <t>ITEM</t>
  </si>
  <si>
    <t>DESCRIÇÃO</t>
  </si>
  <si>
    <t>UNIDADE</t>
  </si>
  <si>
    <t>QUANTIDADE</t>
  </si>
  <si>
    <t>PREÇO UNITÁRIO S/ BDI</t>
  </si>
  <si>
    <t>PREÇO UNITÁRIO C/ BDI</t>
  </si>
  <si>
    <t>PREÇO TOTAL</t>
  </si>
  <si>
    <t>SERVIÇOS PRELIMINARES</t>
  </si>
  <si>
    <t>SUBTOTAL</t>
  </si>
  <si>
    <t>1.1</t>
  </si>
  <si>
    <t>M</t>
  </si>
  <si>
    <t>TOTAL DO CUSTO DA OBRA:</t>
  </si>
  <si>
    <t>Secretaria Municipal de Obras</t>
  </si>
  <si>
    <t>FL: ÚNICA</t>
  </si>
  <si>
    <t>CRONOGRAMA FÍSICO-FINANCEIRO</t>
  </si>
  <si>
    <t>MUNICÍPIO:</t>
  </si>
  <si>
    <t>JOÃO MONLEVADE / MG</t>
  </si>
  <si>
    <t>OBRA:</t>
  </si>
  <si>
    <t>PRAZO</t>
  </si>
  <si>
    <t xml:space="preserve">DATA : </t>
  </si>
  <si>
    <t>SERVIÇOS</t>
  </si>
  <si>
    <t>CUSTO</t>
  </si>
  <si>
    <t>INCID.</t>
  </si>
  <si>
    <t>mês-1</t>
  </si>
  <si>
    <t>mês-2</t>
  </si>
  <si>
    <t>TOTAL</t>
  </si>
  <si>
    <t>% MENSAL</t>
  </si>
  <si>
    <t>% ACUMULADO</t>
  </si>
  <si>
    <t xml:space="preserve">  </t>
  </si>
  <si>
    <t>2.1</t>
  </si>
  <si>
    <t>2.2</t>
  </si>
  <si>
    <t>2.3</t>
  </si>
  <si>
    <t>3.1</t>
  </si>
  <si>
    <t>3.3</t>
  </si>
  <si>
    <t>4.1</t>
  </si>
  <si>
    <t>4.2</t>
  </si>
  <si>
    <t>4.3</t>
  </si>
  <si>
    <t>5.1</t>
  </si>
  <si>
    <t>FORNECIMENTO E COLOCAÇÃO DE PLACA DE OBRA EM CHAPA GALVANIZADA (3,00 X 1,5 0 M) - EM CHAPA GALVANIZADA 0,26 AFIXADAS COM REBITES 540 E PARAFUSOS 3/8, EM ESTRUTURA METÁLICA VIGA U 2" ENRIJECIDA COM METALON 20 X 20, SUPORTE EM EUCALIPTO AUTOCLAVADO PINTADAS</t>
  </si>
  <si>
    <t>IIO-PLA-005</t>
  </si>
  <si>
    <t>Uni</t>
  </si>
  <si>
    <t>M2</t>
  </si>
  <si>
    <t>Mês</t>
  </si>
  <si>
    <t>MOBILIZAÇÃO E DESMOBILIZAÇÃO DE CONTAINER, INCLUSIVE INSTALAÇÃO E TRANSPORTE COM CAMINHÃO GUINDAUTO (MUNCK)</t>
  </si>
  <si>
    <t>IIO-CON-005</t>
  </si>
  <si>
    <t>M3</t>
  </si>
  <si>
    <t>ESCAVAÇÃO E CARGA MECANIZADA EM MATERIAL DE 1ª CATEGORIA</t>
  </si>
  <si>
    <t>TER-ESC-015</t>
  </si>
  <si>
    <t>APILOAMENTO DO FUNDO DE VALAS COM PLACA</t>
  </si>
  <si>
    <t>TER-API-010</t>
  </si>
  <si>
    <t>REATERRO COMPACTADO DE VALA COM EQUIPAMENTO PLACA VIBRATÓRIA</t>
  </si>
  <si>
    <t>TER-REA-010</t>
  </si>
  <si>
    <t>DRENAGEM</t>
  </si>
  <si>
    <t>CONCRETO PARA BERÇO DE REDE TUBULAR TRAÇO 1:3:6, INCLUSIVE LANÇAMENTO</t>
  </si>
  <si>
    <t>DRE-CON-005</t>
  </si>
  <si>
    <t>BOCA DE LOBO SIMPLES (TIPO B - CONCRETO), QUADRO, GRELHA E CANTONEIRA, INCLUSIVE ESCAVAÇÃO, REATERRO E BOTA-FORA</t>
  </si>
  <si>
    <t>DRE-BOC-010</t>
  </si>
  <si>
    <t>3.4</t>
  </si>
  <si>
    <t>TRANSPORTE DE MATERIAL DE QUALQUER NATUREZA EM CAMINHÃO 2 KM &lt; DMT &lt;= 5 KM (DENTRO DO PERÍMETRO URBANO)</t>
  </si>
  <si>
    <t>TRANSPORTE</t>
  </si>
  <si>
    <t>TRA-CAM-015</t>
  </si>
  <si>
    <t>M3 x KM</t>
  </si>
  <si>
    <t>2.4</t>
  </si>
  <si>
    <t>POÇO DE VISITA PARA REDE TUBULAR TIPO A DN 500, EXCLUSIVE ESCAVAÇÃO, REATERRO E BOTA FORA</t>
  </si>
  <si>
    <t>DRE-POÇ-005</t>
  </si>
  <si>
    <t>ALV-BLO-025</t>
  </si>
  <si>
    <t>SEE-EST-005</t>
  </si>
  <si>
    <t>AUX-VIG-005</t>
  </si>
  <si>
    <t>ALVENARIA DE VEDAÇÃO COM BLOCO DE CONCRETO, ESP.14CM, COM ACABAMENTO APARENTE, INCLUSIVE ARGAMASSA PARA ASSENTAMENTO</t>
  </si>
  <si>
    <t>PILAR EM CONCRETO APARENTE 20MPA, INCLUSIVE ARMAÇÃO, FORMA PLASTIFICADA E DESFORMA</t>
  </si>
  <si>
    <t>VIGA 0,10 A 0,20 M DE LARGURA, CONCRETO 1:2:4 COM ARMAÇÃO E FORMA RESINADA</t>
  </si>
  <si>
    <t>DEM-CON-005</t>
  </si>
  <si>
    <t>DEMOLIÇÃO DE CONCRETO SIMPLES-MANUAL, INCLUSIVE AFASTAMENTO</t>
  </si>
  <si>
    <t>MURO DE DIVIDA</t>
  </si>
  <si>
    <t>MOVIMENTAÇÃO DE TERRA E DEMOLIÇÃO</t>
  </si>
  <si>
    <t>ADMINISTRAÇÃO LOCAL</t>
  </si>
  <si>
    <t>ACORDÃO 2622/2013 TCU</t>
  </si>
  <si>
    <t>UNID</t>
  </si>
  <si>
    <t>ADMINISTRAÇÃO LOCAL CONFORME ACÓRDÃO Nº 2622/2013 - TCU - PLENÁRIO, TAXA PARA CONSTRUÇÃO DE EDIFICAÇÕES QUARTIL MÉDIO EM PERCENTUAL DE 6,23%</t>
  </si>
  <si>
    <t>MOBILIZAÇÃO E DESMOBILIZAÇÃO</t>
  </si>
  <si>
    <t>MOB-DES-020</t>
  </si>
  <si>
    <t>MOBILIZAÇÃO E DESMOBILIZAÇÃO PARA OBRAS ATÉ O VALOR DE 1.000.000,00 - 0,5% DO VALOR CONTRATUAL</t>
  </si>
  <si>
    <t>ED-16350</t>
  </si>
  <si>
    <t>LOCAÇÃO DE CONTAINER COM ISOLAMENTO TÉRMICO, TIPO3, PARA DEPÓSITO/FERRAMENTARIA DE OBRA COM MEDIDAS REFERENCIAIS DE(6)METROS COMPRIMENTO,(2,3)METROS LARGURA E (2,5)METROS ALTURA ÚTIL INTERNA, INCLUSIVE LIGAÇÕES ELÉTRICAS INTERNAS.</t>
  </si>
  <si>
    <t>IIO-SAN-005</t>
  </si>
  <si>
    <t>BANHEIRO QUÍMICO 110 X 120 X 230 CM COM MANUTENÇÃO</t>
  </si>
  <si>
    <t>OBRA: CONSTRUÇÃO DE MURO E DRENAGEM RUA CAXAMBU, BAIRRO LOURDES</t>
  </si>
  <si>
    <t>4.5</t>
  </si>
  <si>
    <t>5.2</t>
  </si>
  <si>
    <t>5.3</t>
  </si>
  <si>
    <t>5.4</t>
  </si>
  <si>
    <t>7.1</t>
  </si>
  <si>
    <t>ED-9075</t>
  </si>
  <si>
    <t>M2/MÊS</t>
  </si>
  <si>
    <t>FORNECIMENTO DE ANDAIME METÁLICO PARA FACHADA (LOCAÇÃO), INCLUSIVE PISO METÁLICO E SAPATAS,</t>
  </si>
  <si>
    <t>END.:</t>
  </si>
  <si>
    <t>REF.:</t>
  </si>
  <si>
    <t>OBS.:</t>
  </si>
  <si>
    <t>Todos os serviços deverão estar em conformidade com as respectivas normas e especificações atualizadas da Associação Brasileira de Normas Técnicas</t>
  </si>
  <si>
    <t>EXECUÇÃO DE MURO E DRENAGEM</t>
  </si>
  <si>
    <t xml:space="preserve">SET/SETOP 2020   Sem Desoneração  </t>
  </si>
  <si>
    <t>DIRETA (    )</t>
  </si>
  <si>
    <t>INDIRETA (    )</t>
  </si>
  <si>
    <t>FORNECIMENTO,ASSENTAMENTOEREJUNTAMENTODETUBODECONCRETO ARMADO PA1 D = 300 MM</t>
  </si>
  <si>
    <t>DRE-TUB-060</t>
  </si>
  <si>
    <t>DEM-ALV-005</t>
  </si>
  <si>
    <t>3.5</t>
  </si>
  <si>
    <t>DEMOLIÇÃO DE ALVENARIA DE TIJOLO E BLOCO SEM APROVEITAMENTO DO MATERIAL, INCLUSIVE AFASTAMENTO</t>
  </si>
  <si>
    <t>PISO CIMENTADO COM ARGAMASSA,TRAÇO1:3 (CIMENTO E AREIA), ESP.50MM, ACABAMENTO DESEMPENADO E FELTRADO, MODULAÇÃO DE 100X100CM, INCLUSIVE JUNTA PLÁSTICA</t>
  </si>
  <si>
    <t>PIS-CIM-035</t>
  </si>
  <si>
    <t>4.6</t>
  </si>
  <si>
    <t>RO-40647</t>
  </si>
  <si>
    <t>4.7</t>
  </si>
  <si>
    <t>3.6</t>
  </si>
  <si>
    <t>SARJETA DE CONCRETO LARGURA = 50CM  (EXECUÇÃO, INCLUINDO ESCAVAÇÃO, FORNECIMENTO E TRANSPORTE DE TODOS OS MATERIAIS)</t>
  </si>
  <si>
    <t>6.1</t>
  </si>
  <si>
    <t xml:space="preserve">Rua Caxambu, bairro Lourdes, João Monlevade - MG, 
</t>
  </si>
  <si>
    <t>DATA 29/01/2021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</si>
</sst>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  <numFmt numFmtId="166" formatCode="_-[$R$-416]\ * #,##0.00_-;\-[$R$-416]\ * #,##0.00_-;_-[$R$-416]\ * &quot;-&quot;??_-;_-@_-"/>
    <numFmt numFmtId="167" formatCode="&quot;R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1">
    <xf numFmtId="0" fontId="0" fillId="0" borderId="0" xfId="0"/>
    <xf numFmtId="0" fontId="3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5" fillId="0" borderId="9" xfId="0" applyFont="1" applyBorder="1" applyAlignment="1">
      <alignment vertical="distributed"/>
    </xf>
    <xf numFmtId="0" fontId="4" fillId="0" borderId="0" xfId="0" applyNumberFormat="1" applyFont="1" applyBorder="1" applyAlignment="1"/>
    <xf numFmtId="0" fontId="0" fillId="0" borderId="0" xfId="0" applyBorder="1"/>
    <xf numFmtId="0" fontId="5" fillId="2" borderId="0" xfId="0" applyNumberFormat="1" applyFont="1" applyFill="1" applyBorder="1" applyAlignment="1"/>
    <xf numFmtId="0" fontId="4" fillId="0" borderId="0" xfId="0" applyFont="1" applyBorder="1" applyAlignment="1">
      <alignment vertical="distributed"/>
    </xf>
    <xf numFmtId="0" fontId="0" fillId="0" borderId="0" xfId="0" applyFill="1"/>
    <xf numFmtId="0" fontId="3" fillId="0" borderId="0" xfId="0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2" fontId="7" fillId="0" borderId="15" xfId="2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7" fillId="0" borderId="15" xfId="2" applyFont="1" applyFill="1" applyBorder="1" applyAlignment="1">
      <alignment vertical="center" wrapText="1"/>
    </xf>
    <xf numFmtId="0" fontId="7" fillId="0" borderId="25" xfId="2" applyFont="1" applyFill="1" applyBorder="1" applyAlignment="1">
      <alignment horizontal="center" vertical="center" wrapText="1"/>
    </xf>
    <xf numFmtId="166" fontId="3" fillId="0" borderId="15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vertical="center" wrapText="1"/>
    </xf>
    <xf numFmtId="166" fontId="0" fillId="0" borderId="0" xfId="0" applyNumberFormat="1" applyFill="1"/>
    <xf numFmtId="0" fontId="6" fillId="3" borderId="26" xfId="2" applyFont="1" applyFill="1" applyBorder="1" applyAlignment="1">
      <alignment horizontal="center" vertical="center" wrapText="1"/>
    </xf>
    <xf numFmtId="0" fontId="7" fillId="0" borderId="25" xfId="2" applyFont="1" applyFill="1" applyBorder="1" applyAlignment="1">
      <alignment vertical="center" wrapText="1"/>
    </xf>
    <xf numFmtId="2" fontId="7" fillId="0" borderId="25" xfId="2" applyNumberFormat="1" applyFont="1" applyFill="1" applyBorder="1" applyAlignment="1">
      <alignment horizontal="center" vertical="center" wrapText="1"/>
    </xf>
    <xf numFmtId="2" fontId="2" fillId="0" borderId="15" xfId="3" applyNumberFormat="1" applyFont="1" applyFill="1" applyBorder="1" applyAlignment="1">
      <alignment horizontal="center" vertical="center" wrapText="1"/>
    </xf>
    <xf numFmtId="4" fontId="2" fillId="0" borderId="15" xfId="2" applyNumberFormat="1" applyFont="1" applyFill="1" applyBorder="1" applyAlignment="1">
      <alignment horizontal="center" vertical="center" wrapText="1"/>
    </xf>
    <xf numFmtId="165" fontId="7" fillId="0" borderId="15" xfId="2" applyNumberFormat="1" applyFont="1" applyFill="1" applyBorder="1" applyAlignment="1">
      <alignment horizontal="center" vertical="center"/>
    </xf>
    <xf numFmtId="165" fontId="7" fillId="0" borderId="15" xfId="2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5" fontId="7" fillId="0" borderId="25" xfId="2" applyNumberFormat="1" applyFont="1" applyFill="1" applyBorder="1" applyAlignment="1">
      <alignment horizontal="center" vertical="center"/>
    </xf>
    <xf numFmtId="165" fontId="7" fillId="0" borderId="25" xfId="2" applyNumberFormat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vertical="center" wrapText="1"/>
    </xf>
    <xf numFmtId="0" fontId="4" fillId="0" borderId="9" xfId="0" applyFont="1" applyBorder="1" applyAlignment="1">
      <alignment horizontal="center" vertical="distributed"/>
    </xf>
    <xf numFmtId="0" fontId="4" fillId="0" borderId="11" xfId="0" applyFont="1" applyBorder="1" applyAlignment="1">
      <alignment horizontal="center" vertical="distributed"/>
    </xf>
    <xf numFmtId="0" fontId="5" fillId="0" borderId="20" xfId="0" applyNumberFormat="1" applyFont="1" applyBorder="1" applyAlignment="1">
      <alignment horizontal="center" vertical="distributed"/>
    </xf>
    <xf numFmtId="165" fontId="0" fillId="0" borderId="0" xfId="0" applyNumberFormat="1" applyFill="1"/>
    <xf numFmtId="0" fontId="3" fillId="0" borderId="15" xfId="0" applyFont="1" applyFill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 wrapText="1"/>
    </xf>
    <xf numFmtId="165" fontId="7" fillId="0" borderId="24" xfId="2" applyNumberFormat="1" applyFont="1" applyFill="1" applyBorder="1" applyAlignment="1">
      <alignment horizontal="center" vertical="center" wrapText="1"/>
    </xf>
    <xf numFmtId="0" fontId="2" fillId="0" borderId="0" xfId="0" applyFont="1"/>
    <xf numFmtId="2" fontId="2" fillId="0" borderId="0" xfId="0" applyNumberFormat="1" applyFont="1" applyBorder="1" applyAlignment="1">
      <alignment horizontal="center"/>
    </xf>
    <xf numFmtId="43" fontId="2" fillId="0" borderId="0" xfId="4" applyFont="1" applyBorder="1"/>
    <xf numFmtId="0" fontId="2" fillId="0" borderId="0" xfId="0" applyFont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2" fontId="2" fillId="0" borderId="15" xfId="4" applyNumberFormat="1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Fill="1" applyBorder="1" applyAlignment="1">
      <alignment horizontal="distributed" vertical="distributed"/>
    </xf>
    <xf numFmtId="165" fontId="3" fillId="0" borderId="36" xfId="2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distributed" vertical="distributed"/>
    </xf>
    <xf numFmtId="0" fontId="10" fillId="0" borderId="0" xfId="0" applyFont="1" applyFill="1" applyBorder="1" applyAlignment="1">
      <alignment horizontal="justify" vertical="distributed" wrapText="1"/>
    </xf>
    <xf numFmtId="2" fontId="10" fillId="0" borderId="0" xfId="0" applyNumberFormat="1" applyFont="1" applyFill="1" applyBorder="1" applyAlignment="1">
      <alignment horizontal="center" vertical="distributed"/>
    </xf>
    <xf numFmtId="167" fontId="10" fillId="2" borderId="0" xfId="0" applyNumberFormat="1" applyFont="1" applyFill="1" applyBorder="1" applyAlignment="1">
      <alignment horizontal="distributed" vertical="distributed"/>
    </xf>
    <xf numFmtId="165" fontId="3" fillId="0" borderId="37" xfId="2" applyNumberFormat="1" applyFont="1" applyFill="1" applyBorder="1" applyAlignment="1">
      <alignment horizontal="center" vertical="center" wrapText="1"/>
    </xf>
    <xf numFmtId="165" fontId="7" fillId="0" borderId="29" xfId="2" applyNumberFormat="1" applyFont="1" applyFill="1" applyBorder="1" applyAlignment="1">
      <alignment horizontal="center" vertical="center" wrapText="1"/>
    </xf>
    <xf numFmtId="165" fontId="2" fillId="0" borderId="15" xfId="8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5" fillId="0" borderId="21" xfId="0" applyFont="1" applyBorder="1" applyAlignment="1">
      <alignment horizontal="center" vertical="distributed"/>
    </xf>
    <xf numFmtId="10" fontId="5" fillId="0" borderId="21" xfId="1" applyNumberFormat="1" applyFont="1" applyBorder="1" applyAlignment="1">
      <alignment horizontal="center" vertical="distributed"/>
    </xf>
    <xf numFmtId="0" fontId="5" fillId="0" borderId="10" xfId="0" applyFont="1" applyBorder="1" applyAlignment="1">
      <alignment vertical="distributed"/>
    </xf>
    <xf numFmtId="0" fontId="5" fillId="0" borderId="11" xfId="0" applyFont="1" applyBorder="1" applyAlignment="1">
      <alignment horizontal="right" vertical="distributed"/>
    </xf>
    <xf numFmtId="0" fontId="5" fillId="0" borderId="42" xfId="0" applyFont="1" applyBorder="1" applyAlignment="1">
      <alignment horizontal="center" vertical="distributed"/>
    </xf>
    <xf numFmtId="10" fontId="5" fillId="0" borderId="42" xfId="1" applyNumberFormat="1" applyFont="1" applyBorder="1" applyAlignment="1">
      <alignment horizontal="center" vertical="distributed"/>
    </xf>
    <xf numFmtId="0" fontId="5" fillId="0" borderId="4" xfId="0" applyFont="1" applyBorder="1" applyAlignment="1">
      <alignment vertical="distributed"/>
    </xf>
    <xf numFmtId="0" fontId="5" fillId="0" borderId="0" xfId="0" applyFont="1" applyBorder="1" applyAlignment="1">
      <alignment vertical="distributed"/>
    </xf>
    <xf numFmtId="0" fontId="5" fillId="0" borderId="5" xfId="0" applyFont="1" applyBorder="1" applyAlignment="1">
      <alignment horizontal="right" vertical="distributed"/>
    </xf>
    <xf numFmtId="43" fontId="5" fillId="0" borderId="16" xfId="4" applyFont="1" applyBorder="1" applyAlignment="1">
      <alignment horizontal="center" vertical="distributed"/>
    </xf>
    <xf numFmtId="10" fontId="5" fillId="0" borderId="43" xfId="1" applyNumberFormat="1" applyFont="1" applyBorder="1" applyAlignment="1">
      <alignment horizontal="center" vertical="distributed"/>
    </xf>
    <xf numFmtId="43" fontId="5" fillId="0" borderId="43" xfId="4" applyFont="1" applyBorder="1" applyAlignment="1">
      <alignment horizontal="center" vertical="distributed"/>
    </xf>
    <xf numFmtId="43" fontId="4" fillId="0" borderId="16" xfId="4" applyFont="1" applyBorder="1" applyAlignment="1">
      <alignment horizontal="center" vertical="distributed"/>
    </xf>
    <xf numFmtId="0" fontId="4" fillId="0" borderId="42" xfId="0" applyFont="1" applyBorder="1" applyAlignment="1">
      <alignment horizontal="center" vertical="distributed"/>
    </xf>
    <xf numFmtId="0" fontId="5" fillId="0" borderId="42" xfId="0" applyNumberFormat="1" applyFont="1" applyBorder="1" applyAlignment="1">
      <alignment horizontal="center" vertical="distributed"/>
    </xf>
    <xf numFmtId="9" fontId="5" fillId="0" borderId="43" xfId="1" applyFont="1" applyBorder="1" applyAlignment="1">
      <alignment horizontal="center" vertical="distributed"/>
    </xf>
    <xf numFmtId="0" fontId="5" fillId="0" borderId="52" xfId="0" applyFont="1" applyBorder="1" applyAlignment="1">
      <alignment vertical="distributed"/>
    </xf>
    <xf numFmtId="10" fontId="4" fillId="0" borderId="16" xfId="4" applyNumberFormat="1" applyFont="1" applyBorder="1" applyAlignment="1">
      <alignment horizontal="center" vertical="distributed"/>
    </xf>
    <xf numFmtId="0" fontId="2" fillId="0" borderId="15" xfId="0" applyFont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center" vertical="center"/>
    </xf>
    <xf numFmtId="165" fontId="5" fillId="0" borderId="15" xfId="8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distributed"/>
    </xf>
    <xf numFmtId="49" fontId="11" fillId="0" borderId="15" xfId="0" applyNumberFormat="1" applyFont="1" applyBorder="1" applyAlignment="1">
      <alignment horizontal="center" vertical="distributed"/>
    </xf>
    <xf numFmtId="0" fontId="3" fillId="0" borderId="15" xfId="0" applyFont="1" applyFill="1" applyBorder="1" applyAlignment="1">
      <alignment vertical="center"/>
    </xf>
    <xf numFmtId="166" fontId="3" fillId="0" borderId="1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4" fontId="3" fillId="0" borderId="37" xfId="2" applyNumberFormat="1" applyFont="1" applyFill="1" applyBorder="1" applyAlignment="1">
      <alignment horizontal="center" vertical="center" wrapText="1"/>
    </xf>
    <xf numFmtId="4" fontId="4" fillId="0" borderId="37" xfId="2" applyNumberFormat="1" applyFont="1" applyFill="1" applyBorder="1" applyAlignment="1">
      <alignment horizontal="center" vertical="center" wrapText="1"/>
    </xf>
    <xf numFmtId="4" fontId="3" fillId="0" borderId="24" xfId="2" applyNumberFormat="1" applyFont="1" applyFill="1" applyBorder="1" applyAlignment="1">
      <alignment horizontal="center" vertical="center" wrapText="1"/>
    </xf>
    <xf numFmtId="165" fontId="3" fillId="0" borderId="24" xfId="2" applyNumberFormat="1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left" vertical="center" wrapText="1"/>
    </xf>
    <xf numFmtId="2" fontId="2" fillId="0" borderId="25" xfId="4" applyNumberFormat="1" applyFont="1" applyFill="1" applyBorder="1" applyAlignment="1">
      <alignment horizontal="center" vertical="center" wrapText="1"/>
    </xf>
    <xf numFmtId="4" fontId="2" fillId="0" borderId="25" xfId="0" applyNumberFormat="1" applyFont="1" applyFill="1" applyBorder="1" applyAlignment="1">
      <alignment horizontal="center" vertical="center" wrapText="1"/>
    </xf>
    <xf numFmtId="165" fontId="2" fillId="0" borderId="25" xfId="8" applyNumberFormat="1" applyFont="1" applyFill="1" applyBorder="1" applyAlignment="1">
      <alignment horizontal="center" vertical="center" wrapText="1"/>
    </xf>
    <xf numFmtId="2" fontId="7" fillId="0" borderId="35" xfId="2" applyNumberFormat="1" applyFont="1" applyFill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left" vertical="distributed"/>
    </xf>
    <xf numFmtId="2" fontId="5" fillId="0" borderId="10" xfId="0" applyNumberFormat="1" applyFont="1" applyFill="1" applyBorder="1" applyAlignment="1">
      <alignment horizontal="right" vertical="distributed"/>
    </xf>
    <xf numFmtId="0" fontId="3" fillId="3" borderId="13" xfId="2" applyFont="1" applyFill="1" applyBorder="1" applyAlignment="1">
      <alignment horizontal="left" vertical="center" wrapText="1"/>
    </xf>
    <xf numFmtId="0" fontId="3" fillId="3" borderId="10" xfId="2" applyFont="1" applyFill="1" applyBorder="1" applyAlignment="1">
      <alignment horizontal="left" vertical="center" wrapText="1"/>
    </xf>
    <xf numFmtId="0" fontId="3" fillId="3" borderId="12" xfId="2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10" fontId="4" fillId="0" borderId="15" xfId="1" applyNumberFormat="1" applyFont="1" applyFill="1" applyBorder="1" applyAlignment="1">
      <alignment horizontal="center" vertical="center"/>
    </xf>
    <xf numFmtId="49" fontId="11" fillId="0" borderId="31" xfId="0" applyNumberFormat="1" applyFont="1" applyBorder="1" applyAlignment="1">
      <alignment horizontal="left" vertical="distributed"/>
    </xf>
    <xf numFmtId="49" fontId="11" fillId="0" borderId="0" xfId="0" applyNumberFormat="1" applyFont="1" applyBorder="1" applyAlignment="1">
      <alignment horizontal="left" vertical="distributed"/>
    </xf>
    <xf numFmtId="49" fontId="11" fillId="0" borderId="15" xfId="0" applyNumberFormat="1" applyFont="1" applyBorder="1" applyAlignment="1">
      <alignment horizontal="left" vertical="distributed"/>
    </xf>
    <xf numFmtId="49" fontId="11" fillId="0" borderId="38" xfId="0" applyNumberFormat="1" applyFont="1" applyBorder="1" applyAlignment="1">
      <alignment horizontal="left" vertical="distributed"/>
    </xf>
    <xf numFmtId="0" fontId="9" fillId="0" borderId="34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49" fontId="11" fillId="0" borderId="38" xfId="0" applyNumberFormat="1" applyFont="1" applyBorder="1" applyAlignment="1">
      <alignment horizontal="center" vertical="distributed"/>
    </xf>
    <xf numFmtId="49" fontId="11" fillId="0" borderId="39" xfId="0" applyNumberFormat="1" applyFont="1" applyBorder="1" applyAlignment="1">
      <alignment horizontal="center" vertical="distributed"/>
    </xf>
    <xf numFmtId="49" fontId="11" fillId="0" borderId="27" xfId="0" applyNumberFormat="1" applyFont="1" applyBorder="1" applyAlignment="1">
      <alignment horizontal="center" vertical="distributed"/>
    </xf>
    <xf numFmtId="49" fontId="11" fillId="0" borderId="38" xfId="0" applyNumberFormat="1" applyFont="1" applyBorder="1" applyAlignment="1">
      <alignment horizontal="center" vertical="distributed" wrapText="1"/>
    </xf>
    <xf numFmtId="49" fontId="11" fillId="0" borderId="39" xfId="0" applyNumberFormat="1" applyFont="1" applyBorder="1" applyAlignment="1">
      <alignment horizontal="center" vertical="distributed" wrapText="1"/>
    </xf>
    <xf numFmtId="49" fontId="11" fillId="0" borderId="27" xfId="0" applyNumberFormat="1" applyFont="1" applyBorder="1" applyAlignment="1">
      <alignment horizontal="center" vertical="distributed" wrapText="1"/>
    </xf>
    <xf numFmtId="0" fontId="3" fillId="0" borderId="34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horizontal="center" vertical="center"/>
    </xf>
    <xf numFmtId="0" fontId="6" fillId="0" borderId="40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6" fillId="0" borderId="41" xfId="2" applyFont="1" applyFill="1" applyBorder="1" applyAlignment="1">
      <alignment horizontal="center" vertical="center" wrapText="1"/>
    </xf>
    <xf numFmtId="0" fontId="7" fillId="0" borderId="40" xfId="2" applyFont="1" applyFill="1" applyBorder="1" applyAlignment="1">
      <alignment horizontal="center" vertical="center" wrapText="1"/>
    </xf>
    <xf numFmtId="0" fontId="7" fillId="0" borderId="18" xfId="2" applyFont="1" applyFill="1" applyBorder="1" applyAlignment="1">
      <alignment horizontal="center" vertical="center" wrapText="1"/>
    </xf>
    <xf numFmtId="0" fontId="7" fillId="0" borderId="41" xfId="2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distributed"/>
    </xf>
    <xf numFmtId="165" fontId="8" fillId="0" borderId="10" xfId="0" applyNumberFormat="1" applyFont="1" applyFill="1" applyBorder="1" applyAlignment="1">
      <alignment horizontal="center" vertical="center" wrapText="1"/>
    </xf>
    <xf numFmtId="165" fontId="8" fillId="0" borderId="11" xfId="0" applyNumberFormat="1" applyFont="1" applyFill="1" applyBorder="1" applyAlignment="1">
      <alignment horizontal="center" vertical="center" wrapText="1"/>
    </xf>
    <xf numFmtId="0" fontId="6" fillId="0" borderId="34" xfId="2" applyFont="1" applyFill="1" applyBorder="1" applyAlignment="1">
      <alignment horizontal="center" vertical="center" wrapText="1"/>
    </xf>
    <xf numFmtId="0" fontId="6" fillId="0" borderId="35" xfId="2" applyFont="1" applyFill="1" applyBorder="1" applyAlignment="1">
      <alignment horizontal="center" vertical="center" wrapText="1"/>
    </xf>
    <xf numFmtId="0" fontId="6" fillId="0" borderId="28" xfId="2" applyFont="1" applyFill="1" applyBorder="1" applyAlignment="1">
      <alignment horizontal="center" vertical="center" wrapText="1"/>
    </xf>
    <xf numFmtId="0" fontId="5" fillId="0" borderId="21" xfId="0" applyNumberFormat="1" applyFont="1" applyBorder="1" applyAlignment="1">
      <alignment horizontal="center" vertical="distributed"/>
    </xf>
    <xf numFmtId="0" fontId="5" fillId="0" borderId="20" xfId="0" applyNumberFormat="1" applyFont="1" applyBorder="1" applyAlignment="1">
      <alignment horizontal="center" vertical="distributed"/>
    </xf>
    <xf numFmtId="2" fontId="5" fillId="0" borderId="4" xfId="0" applyNumberFormat="1" applyFont="1" applyBorder="1" applyAlignment="1">
      <alignment horizontal="left" vertical="distributed"/>
    </xf>
    <xf numFmtId="2" fontId="5" fillId="0" borderId="0" xfId="0" applyNumberFormat="1" applyFont="1" applyBorder="1" applyAlignment="1">
      <alignment horizontal="left" vertical="distributed"/>
    </xf>
    <xf numFmtId="2" fontId="5" fillId="0" borderId="5" xfId="0" applyNumberFormat="1" applyFont="1" applyBorder="1" applyAlignment="1">
      <alignment horizontal="left" vertical="distributed"/>
    </xf>
    <xf numFmtId="2" fontId="5" fillId="0" borderId="6" xfId="0" applyNumberFormat="1" applyFont="1" applyBorder="1" applyAlignment="1">
      <alignment horizontal="left" vertical="distributed"/>
    </xf>
    <xf numFmtId="2" fontId="5" fillId="0" borderId="7" xfId="0" applyNumberFormat="1" applyFont="1" applyBorder="1" applyAlignment="1">
      <alignment horizontal="left" vertical="distributed"/>
    </xf>
    <xf numFmtId="2" fontId="5" fillId="0" borderId="8" xfId="0" applyNumberFormat="1" applyFont="1" applyBorder="1" applyAlignment="1">
      <alignment horizontal="left" vertical="distributed"/>
    </xf>
    <xf numFmtId="0" fontId="5" fillId="0" borderId="9" xfId="0" applyNumberFormat="1" applyFont="1" applyFill="1" applyBorder="1" applyAlignment="1">
      <alignment horizontal="center" vertical="distributed"/>
    </xf>
    <xf numFmtId="0" fontId="5" fillId="0" borderId="10" xfId="0" applyNumberFormat="1" applyFont="1" applyFill="1" applyBorder="1" applyAlignment="1">
      <alignment horizontal="center" vertical="distributed"/>
    </xf>
    <xf numFmtId="2" fontId="5" fillId="0" borderId="43" xfId="0" applyNumberFormat="1" applyFont="1" applyBorder="1" applyAlignment="1">
      <alignment horizontal="center" vertical="distributed"/>
    </xf>
    <xf numFmtId="2" fontId="5" fillId="0" borderId="22" xfId="0" applyNumberFormat="1" applyFont="1" applyBorder="1" applyAlignment="1">
      <alignment horizontal="left" vertical="distributed"/>
    </xf>
    <xf numFmtId="2" fontId="5" fillId="0" borderId="15" xfId="0" applyNumberFormat="1" applyFont="1" applyBorder="1" applyAlignment="1">
      <alignment horizontal="left" vertical="distributed"/>
    </xf>
    <xf numFmtId="2" fontId="5" fillId="0" borderId="23" xfId="0" applyNumberFormat="1" applyFont="1" applyBorder="1" applyAlignment="1">
      <alignment horizontal="left" vertical="distributed"/>
    </xf>
    <xf numFmtId="43" fontId="5" fillId="0" borderId="50" xfId="4" applyFont="1" applyBorder="1" applyAlignment="1">
      <alignment horizontal="center" vertical="distributed"/>
    </xf>
    <xf numFmtId="43" fontId="5" fillId="0" borderId="44" xfId="4" applyFont="1" applyBorder="1" applyAlignment="1">
      <alignment horizontal="center" vertical="distributed"/>
    </xf>
    <xf numFmtId="0" fontId="4" fillId="0" borderId="9" xfId="0" applyNumberFormat="1" applyFont="1" applyBorder="1" applyAlignment="1">
      <alignment horizontal="center" vertical="distributed"/>
    </xf>
    <xf numFmtId="0" fontId="4" fillId="0" borderId="10" xfId="0" applyNumberFormat="1" applyFont="1" applyBorder="1" applyAlignment="1">
      <alignment horizontal="center" vertical="distributed"/>
    </xf>
    <xf numFmtId="0" fontId="4" fillId="0" borderId="11" xfId="0" applyNumberFormat="1" applyFont="1" applyBorder="1" applyAlignment="1">
      <alignment horizontal="center" vertical="distributed"/>
    </xf>
    <xf numFmtId="0" fontId="4" fillId="0" borderId="1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 vertical="distributed"/>
    </xf>
    <xf numFmtId="0" fontId="5" fillId="0" borderId="7" xfId="0" applyNumberFormat="1" applyFont="1" applyBorder="1" applyAlignment="1">
      <alignment horizontal="center" vertical="distributed"/>
    </xf>
    <xf numFmtId="0" fontId="5" fillId="0" borderId="8" xfId="0" applyNumberFormat="1" applyFont="1" applyBorder="1" applyAlignment="1">
      <alignment horizontal="center" vertical="distributed"/>
    </xf>
    <xf numFmtId="0" fontId="4" fillId="0" borderId="9" xfId="0" applyFont="1" applyBorder="1" applyAlignment="1">
      <alignment horizontal="center" vertical="distributed"/>
    </xf>
    <xf numFmtId="0" fontId="4" fillId="0" borderId="10" xfId="0" applyFont="1" applyBorder="1" applyAlignment="1">
      <alignment horizontal="center" vertical="distributed"/>
    </xf>
    <xf numFmtId="0" fontId="4" fillId="0" borderId="11" xfId="0" applyFont="1" applyBorder="1" applyAlignment="1">
      <alignment horizontal="center" vertical="distributed"/>
    </xf>
    <xf numFmtId="2" fontId="5" fillId="0" borderId="51" xfId="0" applyNumberFormat="1" applyFont="1" applyBorder="1" applyAlignment="1">
      <alignment horizontal="left" vertical="distributed"/>
    </xf>
    <xf numFmtId="2" fontId="5" fillId="0" borderId="25" xfId="0" applyNumberFormat="1" applyFont="1" applyBorder="1" applyAlignment="1">
      <alignment horizontal="left" vertical="distributed"/>
    </xf>
    <xf numFmtId="2" fontId="5" fillId="0" borderId="49" xfId="0" applyNumberFormat="1" applyFont="1" applyBorder="1" applyAlignment="1">
      <alignment horizontal="left" vertical="distributed"/>
    </xf>
    <xf numFmtId="2" fontId="5" fillId="0" borderId="44" xfId="0" applyNumberFormat="1" applyFont="1" applyBorder="1" applyAlignment="1">
      <alignment horizontal="center" vertical="distributed"/>
    </xf>
    <xf numFmtId="0" fontId="5" fillId="0" borderId="17" xfId="0" applyFont="1" applyBorder="1" applyAlignment="1">
      <alignment horizontal="right" vertical="distributed"/>
    </xf>
    <xf numFmtId="0" fontId="5" fillId="0" borderId="18" xfId="0" applyFont="1" applyBorder="1" applyAlignment="1">
      <alignment horizontal="right" vertical="distributed"/>
    </xf>
    <xf numFmtId="0" fontId="5" fillId="0" borderId="19" xfId="0" applyFont="1" applyBorder="1" applyAlignment="1">
      <alignment horizontal="right" vertical="distributed"/>
    </xf>
    <xf numFmtId="43" fontId="5" fillId="0" borderId="21" xfId="4" applyFont="1" applyBorder="1" applyAlignment="1">
      <alignment horizontal="center" vertical="distributed"/>
    </xf>
    <xf numFmtId="2" fontId="5" fillId="0" borderId="45" xfId="0" applyNumberFormat="1" applyFont="1" applyBorder="1" applyAlignment="1">
      <alignment horizontal="left" vertical="distributed"/>
    </xf>
    <xf numFmtId="2" fontId="5" fillId="0" borderId="35" xfId="0" applyNumberFormat="1" applyFont="1" applyBorder="1" applyAlignment="1">
      <alignment horizontal="left" vertical="distributed"/>
    </xf>
    <xf numFmtId="2" fontId="5" fillId="0" borderId="46" xfId="0" applyNumberFormat="1" applyFont="1" applyBorder="1" applyAlignment="1">
      <alignment horizontal="left" vertical="distributed"/>
    </xf>
    <xf numFmtId="2" fontId="5" fillId="0" borderId="47" xfId="0" applyNumberFormat="1" applyFont="1" applyBorder="1" applyAlignment="1">
      <alignment horizontal="left" vertical="distributed"/>
    </xf>
    <xf numFmtId="2" fontId="5" fillId="0" borderId="14" xfId="0" applyNumberFormat="1" applyFont="1" applyBorder="1" applyAlignment="1">
      <alignment horizontal="left" vertical="distributed"/>
    </xf>
    <xf numFmtId="2" fontId="5" fillId="0" borderId="48" xfId="0" applyNumberFormat="1" applyFont="1" applyBorder="1" applyAlignment="1">
      <alignment horizontal="left" vertical="distributed"/>
    </xf>
    <xf numFmtId="0" fontId="4" fillId="0" borderId="50" xfId="0" applyFont="1" applyBorder="1" applyAlignment="1">
      <alignment horizontal="center" vertical="distributed"/>
    </xf>
    <xf numFmtId="0" fontId="4" fillId="0" borderId="44" xfId="0" applyFont="1" applyBorder="1" applyAlignment="1">
      <alignment horizontal="center" vertical="distributed"/>
    </xf>
    <xf numFmtId="0" fontId="4" fillId="0" borderId="47" xfId="0" applyFont="1" applyBorder="1" applyAlignment="1">
      <alignment horizontal="center" vertical="distributed"/>
    </xf>
    <xf numFmtId="0" fontId="4" fillId="0" borderId="52" xfId="0" applyFont="1" applyBorder="1" applyAlignment="1">
      <alignment horizontal="center" vertical="distributed"/>
    </xf>
    <xf numFmtId="0" fontId="5" fillId="0" borderId="52" xfId="0" applyFont="1" applyBorder="1" applyAlignment="1">
      <alignment horizontal="center" vertical="distributed"/>
    </xf>
  </cellXfs>
  <cellStyles count="9">
    <cellStyle name="Moeda" xfId="8" builtinId="4"/>
    <cellStyle name="Moeda 2" xfId="5"/>
    <cellStyle name="Normal" xfId="0" builtinId="0"/>
    <cellStyle name="Normal 2" xfId="2"/>
    <cellStyle name="Porcentagem 2" xfId="1"/>
    <cellStyle name="Vírgula" xfId="4" builtinId="3"/>
    <cellStyle name="Vírgula 2" xfId="3"/>
    <cellStyle name="Vírgula 2 2" xfId="6"/>
    <cellStyle name="Vírgula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605117</xdr:colOff>
      <xdr:row>2</xdr:row>
      <xdr:rowOff>44825</xdr:rowOff>
    </xdr:from>
    <xdr:to>
      <xdr:col>7</xdr:col>
      <xdr:colOff>470647</xdr:colOff>
      <xdr:row>5</xdr:row>
      <xdr:rowOff>184344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5999" y="44825"/>
          <a:ext cx="986119" cy="10808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1</xdr:row>
      <xdr:rowOff>28575</xdr:rowOff>
    </xdr:from>
    <xdr:to>
      <xdr:col>7</xdr:col>
      <xdr:colOff>285749</xdr:colOff>
      <xdr:row>4</xdr:row>
      <xdr:rowOff>171450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27D2A287-F143-4817-989E-7895490347EE}"/>
            </a:ext>
          </a:extLst>
        </xdr:cNvPr>
        <xdr:cNvSpPr txBox="1"/>
      </xdr:nvSpPr>
      <xdr:spPr>
        <a:xfrm>
          <a:off x="4257675" y="228600"/>
          <a:ext cx="1523999" cy="7334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100">
              <a:solidFill>
                <a:sysClr val="windowText" lastClr="000000"/>
              </a:solidFill>
            </a:rPr>
            <a:t>ZAMIRA M. C. VIEIRA</a:t>
          </a:r>
        </a:p>
        <a:p>
          <a:r>
            <a:rPr lang="pt-BR" sz="1100"/>
            <a:t>           EN</a:t>
          </a:r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G.CIVIL</a:t>
          </a:r>
          <a:endParaRPr lang="pt-BR" sz="1100"/>
        </a:p>
        <a:p>
          <a:r>
            <a:rPr lang="pt-BR" sz="1100"/>
            <a:t>   CREA-MG  </a:t>
          </a:r>
          <a:r>
            <a:rPr lang="pt-BR" sz="1100">
              <a:solidFill>
                <a:sysClr val="windowText" lastClr="000000"/>
              </a:solidFill>
            </a:rPr>
            <a:t>67.585</a:t>
          </a:r>
        </a:p>
      </xdr:txBody>
    </xdr:sp>
    <xdr:clientData/>
  </xdr:twoCellAnchor>
  <xdr:twoCellAnchor editAs="oneCell">
    <xdr:from>
      <xdr:col>7</xdr:col>
      <xdr:colOff>390526</xdr:colOff>
      <xdr:row>0</xdr:row>
      <xdr:rowOff>28575</xdr:rowOff>
    </xdr:from>
    <xdr:to>
      <xdr:col>8</xdr:col>
      <xdr:colOff>608536</xdr:colOff>
      <xdr:row>4</xdr:row>
      <xdr:rowOff>228600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1" y="28575"/>
          <a:ext cx="90381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48"/>
  <sheetViews>
    <sheetView tabSelected="1" view="pageBreakPreview" topLeftCell="A14" zoomScale="70" zoomScaleNormal="70" zoomScaleSheetLayoutView="70" workbookViewId="0">
      <selection activeCell="H47" sqref="H47"/>
    </sheetView>
  </sheetViews>
  <sheetFormatPr defaultRowHeight="15" x14ac:dyDescent="0.25"/>
  <cols>
    <col min="1" max="1" width="9.140625" style="9"/>
    <col min="2" max="2" width="15.140625" style="13" customWidth="1"/>
    <col min="3" max="3" width="72.5703125" style="9" bestFit="1" customWidth="1"/>
    <col min="4" max="4" width="12.5703125" style="13" bestFit="1" customWidth="1"/>
    <col min="5" max="5" width="12.42578125" style="9" customWidth="1"/>
    <col min="6" max="6" width="17.5703125" style="19" customWidth="1"/>
    <col min="7" max="7" width="16.85546875" style="9" customWidth="1"/>
    <col min="8" max="8" width="18.140625" style="9" customWidth="1"/>
    <col min="9" max="9" width="9.140625" style="9"/>
    <col min="10" max="10" width="10.7109375" style="9" bestFit="1" customWidth="1"/>
    <col min="11" max="11" width="14.140625" style="9" customWidth="1"/>
    <col min="12" max="12" width="15.42578125" style="9" customWidth="1"/>
    <col min="13" max="16384" width="9.140625" style="9"/>
  </cols>
  <sheetData>
    <row r="1" spans="1:11" hidden="1" x14ac:dyDescent="0.25">
      <c r="A1" s="127"/>
      <c r="B1" s="128"/>
      <c r="C1" s="128"/>
      <c r="D1" s="128"/>
      <c r="E1" s="128"/>
      <c r="F1" s="128"/>
      <c r="G1" s="128"/>
      <c r="H1" s="129"/>
    </row>
    <row r="2" spans="1:11" hidden="1" x14ac:dyDescent="0.25">
      <c r="A2" s="127"/>
      <c r="B2" s="128"/>
      <c r="C2" s="128"/>
      <c r="D2" s="128"/>
      <c r="E2" s="128"/>
      <c r="F2" s="128"/>
      <c r="G2" s="128"/>
      <c r="H2" s="129"/>
    </row>
    <row r="3" spans="1:11" ht="15" customHeight="1" x14ac:dyDescent="0.25">
      <c r="A3" s="108" t="s">
        <v>0</v>
      </c>
      <c r="B3" s="109"/>
      <c r="C3" s="109"/>
      <c r="D3" s="109"/>
      <c r="E3" s="109"/>
      <c r="F3" s="110"/>
      <c r="G3" s="120"/>
      <c r="H3" s="121"/>
    </row>
    <row r="4" spans="1:11" ht="43.5" customHeight="1" x14ac:dyDescent="0.25">
      <c r="A4" s="111"/>
      <c r="B4" s="112"/>
      <c r="C4" s="112"/>
      <c r="D4" s="112"/>
      <c r="E4" s="112"/>
      <c r="F4" s="113"/>
      <c r="G4" s="122"/>
      <c r="H4" s="123"/>
    </row>
    <row r="5" spans="1:11" ht="15.75" x14ac:dyDescent="0.25">
      <c r="A5" s="81" t="s">
        <v>19</v>
      </c>
      <c r="B5" s="114" t="s">
        <v>101</v>
      </c>
      <c r="C5" s="115"/>
      <c r="D5" s="115"/>
      <c r="E5" s="115"/>
      <c r="F5" s="116"/>
      <c r="G5" s="122"/>
      <c r="H5" s="123"/>
    </row>
    <row r="6" spans="1:11" ht="15.75" customHeight="1" x14ac:dyDescent="0.25">
      <c r="A6" s="81" t="s">
        <v>97</v>
      </c>
      <c r="B6" s="117" t="s">
        <v>118</v>
      </c>
      <c r="C6" s="118"/>
      <c r="D6" s="118"/>
      <c r="E6" s="118"/>
      <c r="F6" s="119"/>
      <c r="G6" s="124"/>
      <c r="H6" s="125"/>
    </row>
    <row r="7" spans="1:11" ht="16.5" customHeight="1" x14ac:dyDescent="0.25">
      <c r="A7" s="81" t="s">
        <v>98</v>
      </c>
      <c r="B7" s="106" t="s">
        <v>102</v>
      </c>
      <c r="C7" s="106"/>
      <c r="D7" s="106"/>
      <c r="E7" s="107"/>
      <c r="F7" s="36" t="s">
        <v>103</v>
      </c>
      <c r="G7" s="82" t="s">
        <v>104</v>
      </c>
      <c r="H7" s="84" t="s">
        <v>119</v>
      </c>
    </row>
    <row r="8" spans="1:11" ht="32.25" customHeight="1" x14ac:dyDescent="0.25">
      <c r="A8" s="81" t="s">
        <v>99</v>
      </c>
      <c r="B8" s="104" t="s">
        <v>100</v>
      </c>
      <c r="C8" s="105"/>
      <c r="D8" s="105"/>
      <c r="E8" s="105"/>
      <c r="F8" s="83" t="s">
        <v>1</v>
      </c>
      <c r="G8" s="103">
        <v>0.22800000000000001</v>
      </c>
      <c r="H8" s="103"/>
    </row>
    <row r="9" spans="1:11" ht="26.25" thickBot="1" x14ac:dyDescent="0.3">
      <c r="A9" s="1" t="s">
        <v>2</v>
      </c>
      <c r="B9" s="101" t="s">
        <v>3</v>
      </c>
      <c r="C9" s="102"/>
      <c r="D9" s="1" t="s">
        <v>4</v>
      </c>
      <c r="E9" s="1" t="s">
        <v>5</v>
      </c>
      <c r="F9" s="17" t="s">
        <v>6</v>
      </c>
      <c r="G9" s="2" t="s">
        <v>7</v>
      </c>
      <c r="H9" s="2" t="s">
        <v>8</v>
      </c>
      <c r="J9" s="10"/>
    </row>
    <row r="10" spans="1:11" s="14" customFormat="1" ht="18" customHeight="1" thickBot="1" x14ac:dyDescent="0.3">
      <c r="A10" s="20">
        <v>1</v>
      </c>
      <c r="B10" s="98" t="s">
        <v>77</v>
      </c>
      <c r="C10" s="99"/>
      <c r="D10" s="99"/>
      <c r="E10" s="99"/>
      <c r="F10" s="99"/>
      <c r="G10" s="99"/>
      <c r="H10" s="100"/>
    </row>
    <row r="11" spans="1:11" s="14" customFormat="1" ht="30" customHeight="1" x14ac:dyDescent="0.25">
      <c r="A11" s="16" t="s">
        <v>11</v>
      </c>
      <c r="B11" s="47" t="s">
        <v>78</v>
      </c>
      <c r="C11" s="21" t="s">
        <v>80</v>
      </c>
      <c r="D11" s="16" t="s">
        <v>79</v>
      </c>
      <c r="E11" s="16">
        <v>1</v>
      </c>
      <c r="F11" s="30">
        <f>G11/1.2499</f>
        <v>725.0180014401152</v>
      </c>
      <c r="G11" s="55">
        <f>ROUND((H18+H25+H33+H39+H42)*0.0623,2)</f>
        <v>906.2</v>
      </c>
      <c r="H11" s="37">
        <f>ROUND(E11*G11,2)</f>
        <v>906.2</v>
      </c>
    </row>
    <row r="12" spans="1:11" ht="15.75" thickBot="1" x14ac:dyDescent="0.3">
      <c r="A12" s="136"/>
      <c r="B12" s="136"/>
      <c r="C12" s="136"/>
      <c r="D12" s="136"/>
      <c r="E12" s="136"/>
      <c r="F12" s="102"/>
      <c r="G12" s="86" t="s">
        <v>10</v>
      </c>
      <c r="H12" s="54">
        <f>ROUND(SUM(H11),2)</f>
        <v>906.2</v>
      </c>
      <c r="J12" s="10"/>
    </row>
    <row r="13" spans="1:11" ht="18" customHeight="1" thickBot="1" x14ac:dyDescent="0.3">
      <c r="A13" s="20">
        <v>2</v>
      </c>
      <c r="B13" s="98" t="s">
        <v>9</v>
      </c>
      <c r="C13" s="99"/>
      <c r="D13" s="99"/>
      <c r="E13" s="99"/>
      <c r="F13" s="99"/>
      <c r="G13" s="99"/>
      <c r="H13" s="100"/>
    </row>
    <row r="14" spans="1:11" ht="53.1" customHeight="1" x14ac:dyDescent="0.25">
      <c r="A14" s="16" t="s">
        <v>31</v>
      </c>
      <c r="B14" s="28" t="s">
        <v>41</v>
      </c>
      <c r="C14" s="21" t="s">
        <v>40</v>
      </c>
      <c r="D14" s="16" t="s">
        <v>42</v>
      </c>
      <c r="E14" s="22">
        <v>1</v>
      </c>
      <c r="F14" s="29">
        <v>1109.6199999999999</v>
      </c>
      <c r="G14" s="30">
        <f>ROUND(F14*($G$8+1),2)</f>
        <v>1362.61</v>
      </c>
      <c r="H14" s="30">
        <f>ROUND(G14*E14,2)</f>
        <v>1362.61</v>
      </c>
      <c r="J14" s="35"/>
      <c r="K14" s="35"/>
    </row>
    <row r="15" spans="1:11" ht="53.1" customHeight="1" x14ac:dyDescent="0.25">
      <c r="A15" s="16" t="s">
        <v>32</v>
      </c>
      <c r="B15" s="27" t="s">
        <v>84</v>
      </c>
      <c r="C15" s="21" t="s">
        <v>85</v>
      </c>
      <c r="D15" s="11" t="s">
        <v>44</v>
      </c>
      <c r="E15" s="12">
        <v>2</v>
      </c>
      <c r="F15" s="25">
        <v>613.30999999999995</v>
      </c>
      <c r="G15" s="26">
        <f>ROUND(F15*($G$8+1),2)</f>
        <v>753.14</v>
      </c>
      <c r="H15" s="26">
        <f>ROUND(G15*E15,2)</f>
        <v>1506.28</v>
      </c>
      <c r="J15" s="35"/>
      <c r="K15" s="35"/>
    </row>
    <row r="16" spans="1:11" ht="30" customHeight="1" x14ac:dyDescent="0.25">
      <c r="A16" s="16" t="s">
        <v>33</v>
      </c>
      <c r="B16" s="27" t="s">
        <v>46</v>
      </c>
      <c r="C16" s="15" t="s">
        <v>45</v>
      </c>
      <c r="D16" s="11" t="s">
        <v>42</v>
      </c>
      <c r="E16" s="12">
        <v>1</v>
      </c>
      <c r="F16" s="25">
        <v>680</v>
      </c>
      <c r="G16" s="38">
        <f>ROUND(F16*($G$8+1),2)</f>
        <v>835.04</v>
      </c>
      <c r="H16" s="38">
        <f>ROUND(G16*E16,2)</f>
        <v>835.04</v>
      </c>
      <c r="J16" s="35"/>
      <c r="K16" s="35"/>
    </row>
    <row r="17" spans="1:63" ht="18" customHeight="1" x14ac:dyDescent="0.25">
      <c r="A17" s="16" t="s">
        <v>64</v>
      </c>
      <c r="B17" s="57" t="s">
        <v>86</v>
      </c>
      <c r="C17" s="15" t="s">
        <v>87</v>
      </c>
      <c r="D17" s="11" t="s">
        <v>44</v>
      </c>
      <c r="E17" s="12">
        <v>2</v>
      </c>
      <c r="F17" s="25">
        <v>515</v>
      </c>
      <c r="G17" s="38">
        <f>ROUND(F17*($G$8+1),2)</f>
        <v>632.41999999999996</v>
      </c>
      <c r="H17" s="38">
        <f>ROUND(G17*E17,2)</f>
        <v>1264.8399999999999</v>
      </c>
      <c r="J17" s="35"/>
      <c r="K17" s="35"/>
    </row>
    <row r="18" spans="1:63" ht="15.75" thickBot="1" x14ac:dyDescent="0.3">
      <c r="A18" s="133"/>
      <c r="B18" s="134"/>
      <c r="C18" s="134"/>
      <c r="D18" s="134"/>
      <c r="E18" s="134"/>
      <c r="F18" s="135"/>
      <c r="G18" s="85" t="s">
        <v>10</v>
      </c>
      <c r="H18" s="54">
        <f>ROUND(SUM(H14:H17),2)</f>
        <v>4968.7700000000004</v>
      </c>
      <c r="J18" s="35"/>
      <c r="K18" s="35"/>
    </row>
    <row r="19" spans="1:63" ht="18" customHeight="1" thickBot="1" x14ac:dyDescent="0.3">
      <c r="A19" s="20">
        <v>3</v>
      </c>
      <c r="B19" s="98" t="s">
        <v>76</v>
      </c>
      <c r="C19" s="99"/>
      <c r="D19" s="99"/>
      <c r="E19" s="99"/>
      <c r="F19" s="99"/>
      <c r="G19" s="99"/>
      <c r="H19" s="100"/>
      <c r="J19" s="35"/>
      <c r="K19" s="35"/>
    </row>
    <row r="20" spans="1:63" ht="18" customHeight="1" x14ac:dyDescent="0.25">
      <c r="A20" s="16" t="s">
        <v>34</v>
      </c>
      <c r="B20" s="27" t="s">
        <v>49</v>
      </c>
      <c r="C20" s="15" t="s">
        <v>48</v>
      </c>
      <c r="D20" s="11" t="s">
        <v>47</v>
      </c>
      <c r="E20" s="12">
        <v>18.75</v>
      </c>
      <c r="F20" s="25">
        <v>3.3</v>
      </c>
      <c r="G20" s="38">
        <f t="shared" ref="G20:G24" si="0">ROUND(F20*($G$8+1),2)</f>
        <v>4.05</v>
      </c>
      <c r="H20" s="26">
        <f t="shared" ref="H20:H24" si="1">ROUND(G20*E20,2)</f>
        <v>75.94</v>
      </c>
      <c r="J20" s="35"/>
      <c r="K20" s="35"/>
    </row>
    <row r="21" spans="1:63" ht="18" customHeight="1" x14ac:dyDescent="0.25">
      <c r="A21" s="16" t="s">
        <v>35</v>
      </c>
      <c r="B21" s="27" t="s">
        <v>51</v>
      </c>
      <c r="C21" s="15" t="s">
        <v>50</v>
      </c>
      <c r="D21" s="11" t="s">
        <v>43</v>
      </c>
      <c r="E21" s="12">
        <v>16.5</v>
      </c>
      <c r="F21" s="25">
        <v>8.85</v>
      </c>
      <c r="G21" s="38">
        <f t="shared" si="0"/>
        <v>10.87</v>
      </c>
      <c r="H21" s="26">
        <f t="shared" si="1"/>
        <v>179.36</v>
      </c>
      <c r="J21" s="35"/>
      <c r="K21" s="35"/>
    </row>
    <row r="22" spans="1:63" ht="18" customHeight="1" x14ac:dyDescent="0.25">
      <c r="A22" s="16" t="s">
        <v>59</v>
      </c>
      <c r="B22" s="27" t="s">
        <v>53</v>
      </c>
      <c r="C22" s="15" t="s">
        <v>52</v>
      </c>
      <c r="D22" s="11" t="s">
        <v>47</v>
      </c>
      <c r="E22" s="12">
        <v>13.64</v>
      </c>
      <c r="F22" s="25">
        <v>31.44</v>
      </c>
      <c r="G22" s="38">
        <f t="shared" si="0"/>
        <v>38.61</v>
      </c>
      <c r="H22" s="26">
        <f t="shared" si="1"/>
        <v>526.64</v>
      </c>
      <c r="J22" s="35"/>
      <c r="K22" s="35"/>
    </row>
    <row r="23" spans="1:63" ht="30" customHeight="1" x14ac:dyDescent="0.25">
      <c r="A23" s="16" t="s">
        <v>108</v>
      </c>
      <c r="B23" s="80" t="s">
        <v>107</v>
      </c>
      <c r="C23" s="15" t="s">
        <v>109</v>
      </c>
      <c r="D23" s="11" t="s">
        <v>47</v>
      </c>
      <c r="E23" s="12">
        <v>0.72</v>
      </c>
      <c r="F23" s="25">
        <v>31.44</v>
      </c>
      <c r="G23" s="38">
        <f>ROUND(F23*($G$8+1),2)</f>
        <v>38.61</v>
      </c>
      <c r="H23" s="26">
        <f t="shared" si="1"/>
        <v>27.8</v>
      </c>
      <c r="J23" s="35"/>
      <c r="K23" s="35"/>
    </row>
    <row r="24" spans="1:63" s="39" customFormat="1" ht="18" customHeight="1" x14ac:dyDescent="0.2">
      <c r="A24" s="16" t="s">
        <v>115</v>
      </c>
      <c r="B24" s="27" t="s">
        <v>73</v>
      </c>
      <c r="C24" s="15" t="s">
        <v>74</v>
      </c>
      <c r="D24" s="45" t="s">
        <v>47</v>
      </c>
      <c r="E24" s="77">
        <v>0.56000000000000005</v>
      </c>
      <c r="F24" s="78">
        <v>218.93</v>
      </c>
      <c r="G24" s="38">
        <f t="shared" si="0"/>
        <v>268.85000000000002</v>
      </c>
      <c r="H24" s="26">
        <f t="shared" si="1"/>
        <v>150.56</v>
      </c>
      <c r="J24" s="40"/>
      <c r="K24" s="41"/>
      <c r="L24" s="40"/>
      <c r="M24" s="41"/>
      <c r="N24" s="40"/>
      <c r="O24" s="41"/>
      <c r="P24" s="40"/>
      <c r="Q24" s="41"/>
      <c r="R24" s="40"/>
      <c r="S24" s="41"/>
      <c r="T24" s="40"/>
      <c r="U24" s="41"/>
      <c r="V24" s="40"/>
      <c r="W24" s="41"/>
      <c r="X24" s="40"/>
      <c r="Y24" s="41"/>
      <c r="Z24" s="40"/>
      <c r="AA24" s="41"/>
      <c r="AB24" s="40"/>
      <c r="AC24" s="41"/>
      <c r="AD24" s="42"/>
      <c r="AE24" s="40"/>
      <c r="AF24" s="41"/>
      <c r="AG24" s="40"/>
      <c r="AH24" s="41"/>
      <c r="AI24" s="40"/>
      <c r="AJ24" s="41"/>
      <c r="AK24" s="40"/>
      <c r="AL24" s="41"/>
      <c r="AM24" s="40"/>
      <c r="AN24" s="41"/>
      <c r="AO24" s="40"/>
      <c r="AP24" s="41"/>
      <c r="AQ24" s="40"/>
      <c r="AR24" s="41"/>
      <c r="AS24" s="40"/>
      <c r="AT24" s="41"/>
      <c r="AU24" s="42"/>
      <c r="AV24" s="40"/>
      <c r="AW24" s="41"/>
      <c r="AX24" s="40"/>
      <c r="AY24" s="41"/>
      <c r="AZ24" s="40"/>
      <c r="BA24" s="41"/>
      <c r="BB24" s="40"/>
      <c r="BC24" s="41"/>
      <c r="BD24" s="40"/>
      <c r="BE24" s="41"/>
      <c r="BF24" s="40"/>
      <c r="BG24" s="41"/>
      <c r="BH24" s="40"/>
      <c r="BI24" s="41"/>
      <c r="BJ24" s="40"/>
      <c r="BK24" s="41"/>
    </row>
    <row r="25" spans="1:63" ht="15.75" thickBot="1" x14ac:dyDescent="0.3">
      <c r="A25" s="133"/>
      <c r="B25" s="134"/>
      <c r="C25" s="134"/>
      <c r="D25" s="134"/>
      <c r="E25" s="134"/>
      <c r="F25" s="135"/>
      <c r="G25" s="85" t="s">
        <v>10</v>
      </c>
      <c r="H25" s="54">
        <f>ROUND(SUM(H20:H24),2)</f>
        <v>960.3</v>
      </c>
      <c r="J25" s="35"/>
      <c r="K25" s="35"/>
    </row>
    <row r="26" spans="1:63" ht="18" customHeight="1" thickBot="1" x14ac:dyDescent="0.3">
      <c r="A26" s="20">
        <v>4</v>
      </c>
      <c r="B26" s="98" t="s">
        <v>54</v>
      </c>
      <c r="C26" s="137"/>
      <c r="D26" s="137"/>
      <c r="E26" s="137"/>
      <c r="F26" s="137"/>
      <c r="G26" s="137"/>
      <c r="H26" s="138"/>
      <c r="J26" s="35"/>
      <c r="K26" s="35"/>
    </row>
    <row r="27" spans="1:63" ht="30" customHeight="1" x14ac:dyDescent="0.25">
      <c r="A27" s="16" t="s">
        <v>36</v>
      </c>
      <c r="B27" s="27" t="s">
        <v>106</v>
      </c>
      <c r="C27" s="15" t="s">
        <v>105</v>
      </c>
      <c r="D27" s="11" t="s">
        <v>12</v>
      </c>
      <c r="E27" s="12">
        <v>15</v>
      </c>
      <c r="F27" s="25">
        <v>51.06</v>
      </c>
      <c r="G27" s="26">
        <f t="shared" ref="G27:G32" si="2">ROUND(F27*($G$8+1),2)</f>
        <v>62.7</v>
      </c>
      <c r="H27" s="26">
        <f t="shared" ref="H27:H32" si="3">ROUND(G27*E27,2)</f>
        <v>940.5</v>
      </c>
      <c r="J27" s="35"/>
      <c r="K27" s="35"/>
    </row>
    <row r="28" spans="1:63" ht="24" x14ac:dyDescent="0.25">
      <c r="A28" s="16" t="s">
        <v>37</v>
      </c>
      <c r="B28" s="27" t="s">
        <v>56</v>
      </c>
      <c r="C28" s="15" t="s">
        <v>55</v>
      </c>
      <c r="D28" s="11" t="s">
        <v>47</v>
      </c>
      <c r="E28" s="12">
        <v>1.05</v>
      </c>
      <c r="F28" s="25">
        <v>353.55</v>
      </c>
      <c r="G28" s="26">
        <f t="shared" si="2"/>
        <v>434.16</v>
      </c>
      <c r="H28" s="26">
        <f t="shared" si="3"/>
        <v>455.87</v>
      </c>
      <c r="J28" s="35"/>
      <c r="K28" s="35"/>
    </row>
    <row r="29" spans="1:63" ht="30" customHeight="1" x14ac:dyDescent="0.25">
      <c r="A29" s="16" t="s">
        <v>38</v>
      </c>
      <c r="B29" s="27" t="s">
        <v>66</v>
      </c>
      <c r="C29" s="15" t="s">
        <v>65</v>
      </c>
      <c r="D29" s="11" t="s">
        <v>42</v>
      </c>
      <c r="E29" s="12">
        <v>1</v>
      </c>
      <c r="F29" s="25">
        <v>1321.89</v>
      </c>
      <c r="G29" s="26">
        <f t="shared" si="2"/>
        <v>1623.28</v>
      </c>
      <c r="H29" s="26">
        <f t="shared" si="3"/>
        <v>1623.28</v>
      </c>
      <c r="J29" s="35"/>
      <c r="K29" s="35"/>
    </row>
    <row r="30" spans="1:63" ht="30" customHeight="1" x14ac:dyDescent="0.25">
      <c r="A30" s="16" t="s">
        <v>89</v>
      </c>
      <c r="B30" s="27" t="s">
        <v>58</v>
      </c>
      <c r="C30" s="15" t="s">
        <v>57</v>
      </c>
      <c r="D30" s="11" t="s">
        <v>42</v>
      </c>
      <c r="E30" s="12">
        <v>2</v>
      </c>
      <c r="F30" s="25">
        <v>829.2</v>
      </c>
      <c r="G30" s="38">
        <f t="shared" si="2"/>
        <v>1018.26</v>
      </c>
      <c r="H30" s="38">
        <f t="shared" si="3"/>
        <v>2036.52</v>
      </c>
      <c r="J30" s="35"/>
      <c r="K30" s="35"/>
    </row>
    <row r="31" spans="1:63" ht="30" customHeight="1" x14ac:dyDescent="0.25">
      <c r="A31" s="16" t="s">
        <v>112</v>
      </c>
      <c r="B31" s="57" t="s">
        <v>113</v>
      </c>
      <c r="C31" s="15" t="s">
        <v>116</v>
      </c>
      <c r="D31" s="16" t="s">
        <v>12</v>
      </c>
      <c r="E31" s="95">
        <v>12</v>
      </c>
      <c r="F31" s="25">
        <v>32.92</v>
      </c>
      <c r="G31" s="38">
        <f t="shared" si="2"/>
        <v>40.43</v>
      </c>
      <c r="H31" s="38">
        <f t="shared" si="3"/>
        <v>485.16</v>
      </c>
      <c r="J31" s="35"/>
      <c r="K31" s="35"/>
    </row>
    <row r="32" spans="1:63" ht="42.95" customHeight="1" x14ac:dyDescent="0.25">
      <c r="A32" s="16" t="s">
        <v>114</v>
      </c>
      <c r="B32" s="57" t="s">
        <v>111</v>
      </c>
      <c r="C32" s="31" t="s">
        <v>110</v>
      </c>
      <c r="D32" s="92" t="s">
        <v>43</v>
      </c>
      <c r="E32" s="95">
        <v>10.5</v>
      </c>
      <c r="F32" s="25">
        <v>54.27</v>
      </c>
      <c r="G32" s="38">
        <f t="shared" si="2"/>
        <v>66.64</v>
      </c>
      <c r="H32" s="38">
        <f t="shared" si="3"/>
        <v>699.72</v>
      </c>
      <c r="J32" s="35"/>
      <c r="K32" s="35"/>
    </row>
    <row r="33" spans="1:11" ht="15.75" thickBot="1" x14ac:dyDescent="0.3">
      <c r="A33" s="130"/>
      <c r="B33" s="131"/>
      <c r="C33" s="131"/>
      <c r="D33" s="131"/>
      <c r="E33" s="131"/>
      <c r="F33" s="132"/>
      <c r="G33" s="85" t="s">
        <v>10</v>
      </c>
      <c r="H33" s="54">
        <f>ROUND(SUM(H27:H32),2)</f>
        <v>6241.05</v>
      </c>
      <c r="J33" s="35"/>
      <c r="K33" s="35"/>
    </row>
    <row r="34" spans="1:11" ht="18" customHeight="1" thickBot="1" x14ac:dyDescent="0.3">
      <c r="A34" s="20">
        <v>5</v>
      </c>
      <c r="B34" s="98" t="s">
        <v>75</v>
      </c>
      <c r="C34" s="137"/>
      <c r="D34" s="137"/>
      <c r="E34" s="137"/>
      <c r="F34" s="137"/>
      <c r="G34" s="137"/>
      <c r="H34" s="139"/>
      <c r="J34" s="35"/>
      <c r="K34" s="35"/>
    </row>
    <row r="35" spans="1:11" ht="30" customHeight="1" x14ac:dyDescent="0.25">
      <c r="A35" s="89" t="s">
        <v>39</v>
      </c>
      <c r="B35" s="90" t="s">
        <v>67</v>
      </c>
      <c r="C35" s="91" t="s">
        <v>70</v>
      </c>
      <c r="D35" s="92" t="s">
        <v>43</v>
      </c>
      <c r="E35" s="93">
        <v>10.5</v>
      </c>
      <c r="F35" s="94">
        <v>43.08</v>
      </c>
      <c r="G35" s="55">
        <f>ROUND(F35*($G$8+1),2)</f>
        <v>52.9</v>
      </c>
      <c r="H35" s="93">
        <f>ROUND(SUM(G35*E35),2)</f>
        <v>555.45000000000005</v>
      </c>
      <c r="J35" s="35"/>
      <c r="K35" s="35"/>
    </row>
    <row r="36" spans="1:11" ht="30" customHeight="1" x14ac:dyDescent="0.25">
      <c r="A36" s="76" t="s">
        <v>90</v>
      </c>
      <c r="B36" s="43" t="s">
        <v>68</v>
      </c>
      <c r="C36" s="44" t="s">
        <v>71</v>
      </c>
      <c r="D36" s="45" t="s">
        <v>47</v>
      </c>
      <c r="E36" s="46">
        <v>0.24000000000000005</v>
      </c>
      <c r="F36" s="56">
        <v>1972.89</v>
      </c>
      <c r="G36" s="38">
        <f>ROUND(F36*($G$8+1),2)</f>
        <v>2422.71</v>
      </c>
      <c r="H36" s="46">
        <f>ROUND(SUM(G36*E36),2)</f>
        <v>581.45000000000005</v>
      </c>
      <c r="J36" s="35"/>
      <c r="K36" s="35"/>
    </row>
    <row r="37" spans="1:11" ht="30" customHeight="1" x14ac:dyDescent="0.25">
      <c r="A37" s="76" t="s">
        <v>91</v>
      </c>
      <c r="B37" s="43" t="s">
        <v>69</v>
      </c>
      <c r="C37" s="44" t="s">
        <v>72</v>
      </c>
      <c r="D37" s="45" t="s">
        <v>47</v>
      </c>
      <c r="E37" s="46">
        <v>0.63</v>
      </c>
      <c r="F37" s="56">
        <v>1528.93</v>
      </c>
      <c r="G37" s="38">
        <f>ROUND(F37*($G$8+1),2)</f>
        <v>1877.53</v>
      </c>
      <c r="H37" s="46">
        <f>ROUND(SUM(G37*E37),2)</f>
        <v>1182.8399999999999</v>
      </c>
      <c r="J37" s="35"/>
      <c r="K37" s="35"/>
    </row>
    <row r="38" spans="1:11" ht="30" customHeight="1" x14ac:dyDescent="0.25">
      <c r="A38" s="76" t="s">
        <v>92</v>
      </c>
      <c r="B38" s="79" t="s">
        <v>94</v>
      </c>
      <c r="C38" s="44" t="s">
        <v>96</v>
      </c>
      <c r="D38" s="45" t="s">
        <v>95</v>
      </c>
      <c r="E38" s="46">
        <v>3.6</v>
      </c>
      <c r="F38" s="56">
        <v>3.75</v>
      </c>
      <c r="G38" s="38">
        <f>ROUND(F38*($G$8+1),2)</f>
        <v>4.6100000000000003</v>
      </c>
      <c r="H38" s="46">
        <f>ROUND(SUM(G38*E38),2)</f>
        <v>16.600000000000001</v>
      </c>
      <c r="J38" s="35"/>
      <c r="K38" s="35"/>
    </row>
    <row r="39" spans="1:11" ht="15.75" thickBot="1" x14ac:dyDescent="0.3">
      <c r="A39" s="145"/>
      <c r="B39" s="146"/>
      <c r="C39" s="146"/>
      <c r="D39" s="146"/>
      <c r="E39" s="146"/>
      <c r="F39" s="147"/>
      <c r="G39" s="87" t="s">
        <v>10</v>
      </c>
      <c r="H39" s="88">
        <f>ROUND(SUM(H35:H38),2)</f>
        <v>2336.34</v>
      </c>
      <c r="J39" s="35"/>
      <c r="K39" s="35"/>
    </row>
    <row r="40" spans="1:11" ht="18" customHeight="1" thickBot="1" x14ac:dyDescent="0.3">
      <c r="A40" s="20">
        <v>6</v>
      </c>
      <c r="B40" s="98" t="s">
        <v>61</v>
      </c>
      <c r="C40" s="137"/>
      <c r="D40" s="137"/>
      <c r="E40" s="137"/>
      <c r="F40" s="137"/>
      <c r="G40" s="137"/>
      <c r="H40" s="138"/>
      <c r="J40" s="35"/>
      <c r="K40" s="35"/>
    </row>
    <row r="41" spans="1:11" ht="30" customHeight="1" x14ac:dyDescent="0.25">
      <c r="A41" s="11" t="s">
        <v>117</v>
      </c>
      <c r="B41" s="27" t="s">
        <v>62</v>
      </c>
      <c r="C41" s="15" t="s">
        <v>60</v>
      </c>
      <c r="D41" s="23" t="s">
        <v>63</v>
      </c>
      <c r="E41" s="24">
        <v>9.59</v>
      </c>
      <c r="F41" s="25">
        <v>3.33</v>
      </c>
      <c r="G41" s="38">
        <f>ROUND(F41*($G$8+1),2)</f>
        <v>4.09</v>
      </c>
      <c r="H41" s="38">
        <f>ROUND(G41*E41,2)</f>
        <v>39.22</v>
      </c>
      <c r="J41" s="35"/>
      <c r="K41" s="35"/>
    </row>
    <row r="42" spans="1:11" ht="15.75" thickBot="1" x14ac:dyDescent="0.3">
      <c r="A42" s="133"/>
      <c r="B42" s="134"/>
      <c r="C42" s="134"/>
      <c r="D42" s="134"/>
      <c r="E42" s="134"/>
      <c r="F42" s="135"/>
      <c r="G42" s="85" t="s">
        <v>10</v>
      </c>
      <c r="H42" s="54">
        <f>ROUND(SUM(H41),2)</f>
        <v>39.22</v>
      </c>
      <c r="J42" s="35"/>
      <c r="K42" s="35"/>
    </row>
    <row r="43" spans="1:11" s="6" customFormat="1" ht="18" customHeight="1" thickBot="1" x14ac:dyDescent="0.3">
      <c r="A43" s="20">
        <v>7</v>
      </c>
      <c r="B43" s="98" t="s">
        <v>81</v>
      </c>
      <c r="C43" s="137"/>
      <c r="D43" s="137"/>
      <c r="E43" s="137"/>
      <c r="F43" s="137"/>
      <c r="G43" s="137"/>
      <c r="H43" s="138"/>
    </row>
    <row r="44" spans="1:11" s="48" customFormat="1" ht="30" customHeight="1" x14ac:dyDescent="0.25">
      <c r="A44" s="11" t="s">
        <v>93</v>
      </c>
      <c r="B44" s="27" t="s">
        <v>82</v>
      </c>
      <c r="C44" s="15" t="s">
        <v>83</v>
      </c>
      <c r="D44" s="23" t="s">
        <v>4</v>
      </c>
      <c r="E44" s="24">
        <v>1</v>
      </c>
      <c r="F44" s="24">
        <f>G44/1.2499</f>
        <v>61.812945035602851</v>
      </c>
      <c r="G44" s="24">
        <f>ROUND((H42+H39+H33+H25+H18+H12)*0.005,2)</f>
        <v>77.260000000000005</v>
      </c>
      <c r="H44" s="24">
        <f>ROUND(E44*G44,2)</f>
        <v>77.260000000000005</v>
      </c>
    </row>
    <row r="45" spans="1:11" s="48" customFormat="1" ht="18.75" customHeight="1" thickBot="1" x14ac:dyDescent="0.3">
      <c r="A45" s="50"/>
      <c r="B45" s="50"/>
      <c r="C45" s="51"/>
      <c r="D45" s="50"/>
      <c r="E45" s="52"/>
      <c r="F45" s="53"/>
      <c r="G45" s="85" t="s">
        <v>10</v>
      </c>
      <c r="H45" s="49">
        <f>ROUND(SUM(H44),2)</f>
        <v>77.260000000000005</v>
      </c>
    </row>
    <row r="46" spans="1:11" ht="21" thickBot="1" x14ac:dyDescent="0.3">
      <c r="A46" s="140" t="s">
        <v>13</v>
      </c>
      <c r="B46" s="141"/>
      <c r="C46" s="141"/>
      <c r="D46" s="141"/>
      <c r="E46" s="141"/>
      <c r="F46" s="18"/>
      <c r="G46" s="143">
        <f>ROUND(SUM(H45+H42+H39+H33+H25+H18+H12),2)</f>
        <v>15529.14</v>
      </c>
      <c r="H46" s="144"/>
      <c r="I46" s="35"/>
      <c r="J46" s="35"/>
      <c r="K46" s="35"/>
    </row>
    <row r="47" spans="1:11" ht="88.5" customHeight="1" x14ac:dyDescent="0.25">
      <c r="A47" s="3"/>
      <c r="B47" s="142" t="s">
        <v>30</v>
      </c>
      <c r="C47" s="142"/>
      <c r="D47" s="142"/>
      <c r="E47" s="142"/>
      <c r="F47" s="142"/>
    </row>
    <row r="48" spans="1:11" ht="15.75" x14ac:dyDescent="0.25">
      <c r="A48" s="3"/>
      <c r="B48" s="126" t="s">
        <v>14</v>
      </c>
      <c r="C48" s="126"/>
      <c r="D48" s="126"/>
      <c r="E48" s="126"/>
      <c r="F48" s="126"/>
    </row>
  </sheetData>
  <mergeCells count="26">
    <mergeCell ref="B48:F48"/>
    <mergeCell ref="A1:H2"/>
    <mergeCell ref="A33:F33"/>
    <mergeCell ref="A25:F25"/>
    <mergeCell ref="A18:F18"/>
    <mergeCell ref="A12:F12"/>
    <mergeCell ref="B19:H19"/>
    <mergeCell ref="B26:H26"/>
    <mergeCell ref="B34:H34"/>
    <mergeCell ref="B40:H40"/>
    <mergeCell ref="A46:E46"/>
    <mergeCell ref="B47:F47"/>
    <mergeCell ref="G46:H46"/>
    <mergeCell ref="A39:F39"/>
    <mergeCell ref="A42:F42"/>
    <mergeCell ref="B43:H43"/>
    <mergeCell ref="B7:E7"/>
    <mergeCell ref="A3:F4"/>
    <mergeCell ref="B5:F5"/>
    <mergeCell ref="B6:F6"/>
    <mergeCell ref="G3:H6"/>
    <mergeCell ref="B13:H13"/>
    <mergeCell ref="B10:H10"/>
    <mergeCell ref="B9:C9"/>
    <mergeCell ref="G8:H8"/>
    <mergeCell ref="B8:E8"/>
  </mergeCells>
  <pageMargins left="0.51181102362204722" right="0.51181102362204722" top="0.78740157480314965" bottom="0.78740157480314965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I27" sqref="I27"/>
    </sheetView>
  </sheetViews>
  <sheetFormatPr defaultRowHeight="15" x14ac:dyDescent="0.25"/>
  <cols>
    <col min="1" max="1" width="17.28515625" customWidth="1"/>
    <col min="4" max="4" width="12.7109375" bestFit="1" customWidth="1"/>
    <col min="5" max="5" width="13.7109375" customWidth="1"/>
    <col min="7" max="7" width="11.28515625" bestFit="1" customWidth="1"/>
    <col min="8" max="8" width="10.28515625" bestFit="1" customWidth="1"/>
    <col min="9" max="9" width="17.28515625" customWidth="1"/>
  </cols>
  <sheetData>
    <row r="1" spans="1:11" ht="15.75" thickBot="1" x14ac:dyDescent="0.3">
      <c r="A1" s="72" t="s">
        <v>15</v>
      </c>
      <c r="B1" s="164" t="s">
        <v>16</v>
      </c>
      <c r="C1" s="165"/>
      <c r="D1" s="165"/>
      <c r="E1" s="166"/>
      <c r="F1" s="167"/>
      <c r="G1" s="168"/>
      <c r="H1" s="168"/>
      <c r="I1" s="169"/>
      <c r="J1" s="5"/>
      <c r="K1" s="6"/>
    </row>
    <row r="2" spans="1:11" ht="15.75" thickBot="1" x14ac:dyDescent="0.3">
      <c r="A2" s="34" t="s">
        <v>17</v>
      </c>
      <c r="B2" s="176" t="s">
        <v>18</v>
      </c>
      <c r="C2" s="177"/>
      <c r="D2" s="177"/>
      <c r="E2" s="178"/>
      <c r="F2" s="170"/>
      <c r="G2" s="171"/>
      <c r="H2" s="171"/>
      <c r="I2" s="172"/>
      <c r="J2" s="5"/>
      <c r="K2" s="6"/>
    </row>
    <row r="3" spans="1:11" x14ac:dyDescent="0.25">
      <c r="A3" s="148" t="s">
        <v>19</v>
      </c>
      <c r="B3" s="150" t="s">
        <v>88</v>
      </c>
      <c r="C3" s="151"/>
      <c r="D3" s="151"/>
      <c r="E3" s="152"/>
      <c r="F3" s="170"/>
      <c r="G3" s="171"/>
      <c r="H3" s="171"/>
      <c r="I3" s="172"/>
      <c r="J3" s="7"/>
      <c r="K3" s="6"/>
    </row>
    <row r="4" spans="1:11" ht="15.75" thickBot="1" x14ac:dyDescent="0.3">
      <c r="A4" s="149"/>
      <c r="B4" s="153"/>
      <c r="C4" s="154"/>
      <c r="D4" s="154"/>
      <c r="E4" s="155"/>
      <c r="F4" s="170"/>
      <c r="G4" s="171"/>
      <c r="H4" s="171"/>
      <c r="I4" s="172"/>
      <c r="J4" s="7"/>
      <c r="K4" s="6"/>
    </row>
    <row r="5" spans="1:11" ht="20.25" customHeight="1" thickBot="1" x14ac:dyDescent="0.3">
      <c r="A5" s="34" t="s">
        <v>20</v>
      </c>
      <c r="B5" s="156"/>
      <c r="C5" s="157"/>
      <c r="D5" s="97" t="s">
        <v>21</v>
      </c>
      <c r="E5" s="96">
        <v>44225</v>
      </c>
      <c r="F5" s="173"/>
      <c r="G5" s="174"/>
      <c r="H5" s="174"/>
      <c r="I5" s="175"/>
      <c r="J5" s="7"/>
      <c r="K5" s="6"/>
    </row>
    <row r="6" spans="1:11" ht="15.75" customHeight="1" thickBot="1" x14ac:dyDescent="0.3">
      <c r="A6" s="179" t="s">
        <v>16</v>
      </c>
      <c r="B6" s="180"/>
      <c r="C6" s="180"/>
      <c r="D6" s="180"/>
      <c r="E6" s="180"/>
      <c r="F6" s="180"/>
      <c r="G6" s="180"/>
      <c r="H6" s="180"/>
      <c r="I6" s="181"/>
      <c r="J6" s="8"/>
      <c r="K6" s="6"/>
    </row>
    <row r="7" spans="1:11" ht="15.75" thickBot="1" x14ac:dyDescent="0.3">
      <c r="A7" s="32" t="s">
        <v>2</v>
      </c>
      <c r="B7" s="179" t="s">
        <v>22</v>
      </c>
      <c r="C7" s="180"/>
      <c r="D7" s="181"/>
      <c r="E7" s="33" t="s">
        <v>23</v>
      </c>
      <c r="F7" s="71" t="s">
        <v>24</v>
      </c>
      <c r="G7" s="71" t="s">
        <v>25</v>
      </c>
      <c r="H7" s="71" t="s">
        <v>26</v>
      </c>
      <c r="I7" s="71" t="s">
        <v>27</v>
      </c>
    </row>
    <row r="8" spans="1:11" ht="15" customHeight="1" x14ac:dyDescent="0.25">
      <c r="A8" s="198">
        <v>1</v>
      </c>
      <c r="B8" s="182" t="s">
        <v>77</v>
      </c>
      <c r="C8" s="183"/>
      <c r="D8" s="184"/>
      <c r="E8" s="189">
        <f>Orçamento!H12</f>
        <v>906.2</v>
      </c>
      <c r="F8" s="185">
        <f>E8/E$22*100</f>
        <v>5.8354809087946924</v>
      </c>
      <c r="G8" s="68">
        <v>0.5</v>
      </c>
      <c r="H8" s="68">
        <v>0.5</v>
      </c>
      <c r="I8" s="73">
        <f>SUM(G8:H8)</f>
        <v>1</v>
      </c>
    </row>
    <row r="9" spans="1:11" x14ac:dyDescent="0.25">
      <c r="A9" s="199"/>
      <c r="B9" s="159"/>
      <c r="C9" s="160"/>
      <c r="D9" s="161"/>
      <c r="E9" s="163"/>
      <c r="F9" s="158"/>
      <c r="G9" s="69">
        <f>G8*E8</f>
        <v>453.1</v>
      </c>
      <c r="H9" s="69">
        <f>H8*E8</f>
        <v>453.1</v>
      </c>
      <c r="I9" s="69">
        <f>SUM(G9:H9)</f>
        <v>906.2</v>
      </c>
    </row>
    <row r="10" spans="1:11" ht="15" customHeight="1" x14ac:dyDescent="0.25">
      <c r="A10" s="199">
        <v>2</v>
      </c>
      <c r="B10" s="159" t="str">
        <f>Orçamento!B13</f>
        <v>SERVIÇOS PRELIMINARES</v>
      </c>
      <c r="C10" s="160"/>
      <c r="D10" s="161"/>
      <c r="E10" s="162">
        <f>Orçamento!H18</f>
        <v>4968.7700000000004</v>
      </c>
      <c r="F10" s="158">
        <f>E10/E$22*100</f>
        <v>31.99642736172126</v>
      </c>
      <c r="G10" s="68">
        <v>0.5</v>
      </c>
      <c r="H10" s="68">
        <v>0.5</v>
      </c>
      <c r="I10" s="73">
        <f>SUM(G10:H10)</f>
        <v>1</v>
      </c>
    </row>
    <row r="11" spans="1:11" x14ac:dyDescent="0.25">
      <c r="A11" s="199"/>
      <c r="B11" s="159"/>
      <c r="C11" s="160"/>
      <c r="D11" s="161"/>
      <c r="E11" s="163"/>
      <c r="F11" s="158"/>
      <c r="G11" s="69">
        <f>G10*E10</f>
        <v>2484.3850000000002</v>
      </c>
      <c r="H11" s="69">
        <f>H10*E10</f>
        <v>2484.3850000000002</v>
      </c>
      <c r="I11" s="69">
        <f>SUM(G11:H11)</f>
        <v>4968.7700000000004</v>
      </c>
    </row>
    <row r="12" spans="1:11" x14ac:dyDescent="0.25">
      <c r="A12" s="196">
        <v>3</v>
      </c>
      <c r="B12" s="190" t="str">
        <f>Orçamento!B19</f>
        <v>MOVIMENTAÇÃO DE TERRA E DEMOLIÇÃO</v>
      </c>
      <c r="C12" s="191"/>
      <c r="D12" s="192"/>
      <c r="E12" s="162">
        <f>Orçamento!H25</f>
        <v>960.3</v>
      </c>
      <c r="F12" s="158">
        <f>E12/E$22*100</f>
        <v>6.1838582175188073</v>
      </c>
      <c r="G12" s="68">
        <v>0.7</v>
      </c>
      <c r="H12" s="68">
        <v>0.3</v>
      </c>
      <c r="I12" s="73">
        <f ca="1">SUM(G12:I12)</f>
        <v>1</v>
      </c>
    </row>
    <row r="13" spans="1:11" x14ac:dyDescent="0.25">
      <c r="A13" s="197"/>
      <c r="B13" s="193"/>
      <c r="C13" s="194"/>
      <c r="D13" s="195"/>
      <c r="E13" s="163"/>
      <c r="F13" s="158"/>
      <c r="G13" s="69">
        <f>G12*E12</f>
        <v>672.20999999999992</v>
      </c>
      <c r="H13" s="69">
        <f>H12*E12</f>
        <v>288.08999999999997</v>
      </c>
      <c r="I13" s="69">
        <f>SUM(G13:H13)</f>
        <v>960.3</v>
      </c>
    </row>
    <row r="14" spans="1:11" ht="15" customHeight="1" x14ac:dyDescent="0.25">
      <c r="A14" s="200">
        <v>4</v>
      </c>
      <c r="B14" s="159" t="str">
        <f>Orçamento!B26</f>
        <v>DRENAGEM</v>
      </c>
      <c r="C14" s="160"/>
      <c r="D14" s="161"/>
      <c r="E14" s="162">
        <f>Orçamento!H33</f>
        <v>6241.05</v>
      </c>
      <c r="F14" s="158">
        <f>E14/E$22*100</f>
        <v>40.189282857904566</v>
      </c>
      <c r="G14" s="68">
        <v>0.4</v>
      </c>
      <c r="H14" s="68">
        <v>0.6</v>
      </c>
      <c r="I14" s="73">
        <f>SUM(G14:H14)</f>
        <v>1</v>
      </c>
    </row>
    <row r="15" spans="1:11" x14ac:dyDescent="0.25">
      <c r="A15" s="200"/>
      <c r="B15" s="159"/>
      <c r="C15" s="160"/>
      <c r="D15" s="161"/>
      <c r="E15" s="163"/>
      <c r="F15" s="158"/>
      <c r="G15" s="69">
        <f>G14*E14</f>
        <v>2496.42</v>
      </c>
      <c r="H15" s="69">
        <f>H14*E14</f>
        <v>3744.63</v>
      </c>
      <c r="I15" s="69">
        <f>SUM(G15:H15)</f>
        <v>6241.05</v>
      </c>
    </row>
    <row r="16" spans="1:11" ht="15" customHeight="1" x14ac:dyDescent="0.25">
      <c r="A16" s="200">
        <v>5</v>
      </c>
      <c r="B16" s="159" t="str">
        <f>Orçamento!B34</f>
        <v>MURO DE DIVIDA</v>
      </c>
      <c r="C16" s="160"/>
      <c r="D16" s="161"/>
      <c r="E16" s="162">
        <f>Orçamento!H39</f>
        <v>2336.34</v>
      </c>
      <c r="F16" s="158">
        <f>E16/E$22*100</f>
        <v>15.044876921709768</v>
      </c>
      <c r="G16" s="68">
        <v>0.5</v>
      </c>
      <c r="H16" s="68">
        <v>0.5</v>
      </c>
      <c r="I16" s="73">
        <f ca="1">SUM(G16:I16)</f>
        <v>1</v>
      </c>
    </row>
    <row r="17" spans="1:9" x14ac:dyDescent="0.25">
      <c r="A17" s="200"/>
      <c r="B17" s="159"/>
      <c r="C17" s="160"/>
      <c r="D17" s="161"/>
      <c r="E17" s="163"/>
      <c r="F17" s="158"/>
      <c r="G17" s="69">
        <f>G16*E16</f>
        <v>1168.17</v>
      </c>
      <c r="H17" s="69">
        <f>H16*E16</f>
        <v>1168.17</v>
      </c>
      <c r="I17" s="69">
        <f>SUM(G17:H17)</f>
        <v>2336.34</v>
      </c>
    </row>
    <row r="18" spans="1:9" ht="15" customHeight="1" x14ac:dyDescent="0.25">
      <c r="A18" s="200">
        <v>6</v>
      </c>
      <c r="B18" s="159" t="str">
        <f>Orçamento!B40</f>
        <v>TRANSPORTE</v>
      </c>
      <c r="C18" s="160"/>
      <c r="D18" s="161"/>
      <c r="E18" s="162">
        <f>Orçamento!H42</f>
        <v>39.22</v>
      </c>
      <c r="F18" s="158">
        <f>E18/E$22*100</f>
        <v>0.25255745005840635</v>
      </c>
      <c r="G18" s="68">
        <v>0.1</v>
      </c>
      <c r="H18" s="68">
        <v>0.9</v>
      </c>
      <c r="I18" s="73">
        <f ca="1">SUM(G18:I18)</f>
        <v>1</v>
      </c>
    </row>
    <row r="19" spans="1:9" x14ac:dyDescent="0.25">
      <c r="A19" s="200"/>
      <c r="B19" s="159"/>
      <c r="C19" s="160"/>
      <c r="D19" s="161"/>
      <c r="E19" s="163"/>
      <c r="F19" s="158"/>
      <c r="G19" s="69">
        <f>G18*E18</f>
        <v>3.9220000000000002</v>
      </c>
      <c r="H19" s="69">
        <f>H18*E18</f>
        <v>35.298000000000002</v>
      </c>
      <c r="I19" s="69">
        <f>SUM(G19:H19)</f>
        <v>39.22</v>
      </c>
    </row>
    <row r="20" spans="1:9" ht="15" customHeight="1" x14ac:dyDescent="0.25">
      <c r="A20" s="200">
        <v>7</v>
      </c>
      <c r="B20" s="159" t="str">
        <f>Orçamento!B43</f>
        <v>MOBILIZAÇÃO E DESMOBILIZAÇÃO</v>
      </c>
      <c r="C20" s="160"/>
      <c r="D20" s="161"/>
      <c r="E20" s="162">
        <f>Orçamento!H45</f>
        <v>77.260000000000005</v>
      </c>
      <c r="F20" s="158">
        <f>E20/E$22*100</f>
        <v>0.49751628229251593</v>
      </c>
      <c r="G20" s="68">
        <v>0.5</v>
      </c>
      <c r="H20" s="68">
        <v>0.5</v>
      </c>
      <c r="I20" s="73">
        <f ca="1">SUM(G20:I20)</f>
        <v>1</v>
      </c>
    </row>
    <row r="21" spans="1:9" x14ac:dyDescent="0.25">
      <c r="A21" s="200"/>
      <c r="B21" s="159"/>
      <c r="C21" s="160"/>
      <c r="D21" s="161"/>
      <c r="E21" s="163"/>
      <c r="F21" s="158"/>
      <c r="G21" s="69">
        <f>G20*E20</f>
        <v>38.630000000000003</v>
      </c>
      <c r="H21" s="69">
        <f>H20*E20</f>
        <v>38.630000000000003</v>
      </c>
      <c r="I21" s="69">
        <f>SUM(G21:H21)</f>
        <v>77.260000000000005</v>
      </c>
    </row>
    <row r="22" spans="1:9" ht="15.75" thickBot="1" x14ac:dyDescent="0.3">
      <c r="A22" s="74"/>
      <c r="B22" s="186" t="s">
        <v>27</v>
      </c>
      <c r="C22" s="187"/>
      <c r="D22" s="188"/>
      <c r="E22" s="67">
        <f>SUM(E8:E21)</f>
        <v>15529.14</v>
      </c>
      <c r="F22" s="67">
        <f>SUM(F14:F21)</f>
        <v>55.98423351196525</v>
      </c>
      <c r="G22" s="70">
        <f>G9+G11+G13+G15+G17+G19+G21</f>
        <v>7316.8369999999995</v>
      </c>
      <c r="H22" s="70">
        <f t="shared" ref="H22" si="0">H9+H11+H13+H15+H17+H19+H21</f>
        <v>8212.3029999999999</v>
      </c>
      <c r="I22" s="70">
        <f>G22+H22</f>
        <v>15529.14</v>
      </c>
    </row>
    <row r="23" spans="1:9" ht="15.75" thickBot="1" x14ac:dyDescent="0.3">
      <c r="A23" s="64"/>
      <c r="B23" s="65"/>
      <c r="C23" s="65"/>
      <c r="D23" s="66" t="s">
        <v>28</v>
      </c>
      <c r="E23" s="58"/>
      <c r="F23" s="58"/>
      <c r="G23" s="59">
        <f>G22/$E$22</f>
        <v>0.47116820377689944</v>
      </c>
      <c r="H23" s="59">
        <f>H22/$E$22</f>
        <v>0.52883179622310061</v>
      </c>
      <c r="I23" s="75">
        <f>SUM(G23:H23)</f>
        <v>1</v>
      </c>
    </row>
    <row r="24" spans="1:9" ht="26.25" thickBot="1" x14ac:dyDescent="0.3">
      <c r="A24" s="4"/>
      <c r="B24" s="60"/>
      <c r="C24" s="60"/>
      <c r="D24" s="61" t="s">
        <v>29</v>
      </c>
      <c r="E24" s="62"/>
      <c r="F24" s="62"/>
      <c r="G24" s="63">
        <f>G23</f>
        <v>0.47116820377689944</v>
      </c>
      <c r="H24" s="63">
        <f>G24+H23</f>
        <v>1</v>
      </c>
      <c r="I24" s="63"/>
    </row>
  </sheetData>
  <mergeCells count="37">
    <mergeCell ref="B22:D22"/>
    <mergeCell ref="E8:E9"/>
    <mergeCell ref="B12:D13"/>
    <mergeCell ref="A12:A13"/>
    <mergeCell ref="E10:E11"/>
    <mergeCell ref="E12:E13"/>
    <mergeCell ref="B20:D21"/>
    <mergeCell ref="A8:A9"/>
    <mergeCell ref="A10:A11"/>
    <mergeCell ref="A14:A15"/>
    <mergeCell ref="A16:A17"/>
    <mergeCell ref="A18:A19"/>
    <mergeCell ref="A20:A21"/>
    <mergeCell ref="E20:E21"/>
    <mergeCell ref="B1:E1"/>
    <mergeCell ref="F1:I5"/>
    <mergeCell ref="B2:E2"/>
    <mergeCell ref="A6:I6"/>
    <mergeCell ref="E18:E19"/>
    <mergeCell ref="F18:F19"/>
    <mergeCell ref="B18:D19"/>
    <mergeCell ref="B7:D7"/>
    <mergeCell ref="B10:D11"/>
    <mergeCell ref="E14:E15"/>
    <mergeCell ref="F14:F15"/>
    <mergeCell ref="B8:D9"/>
    <mergeCell ref="B14:D15"/>
    <mergeCell ref="F8:F9"/>
    <mergeCell ref="F10:F11"/>
    <mergeCell ref="F12:F13"/>
    <mergeCell ref="A3:A4"/>
    <mergeCell ref="B3:E4"/>
    <mergeCell ref="B5:C5"/>
    <mergeCell ref="F20:F21"/>
    <mergeCell ref="B16:D17"/>
    <mergeCell ref="E16:E17"/>
    <mergeCell ref="F16:F17"/>
  </mergeCells>
  <pageMargins left="1" right="1" top="1" bottom="1" header="0.5" footer="0.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</vt:lpstr>
      <vt:lpstr>Cronograma</vt:lpstr>
      <vt:lpstr>Orçamento!Area_de_impressao</vt:lpstr>
      <vt:lpstr>Orçamento!Titulos_de_impressao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Núbia</dc:creator>
  <cp:lastModifiedBy>PMJM</cp:lastModifiedBy>
  <cp:lastPrinted>2021-03-05T12:29:17Z</cp:lastPrinted>
  <dcterms:created xsi:type="dcterms:W3CDTF">2018-06-05T11:13:36Z</dcterms:created>
  <dcterms:modified xsi:type="dcterms:W3CDTF">2021-03-09T17:54:55Z</dcterms:modified>
</cp:coreProperties>
</file>