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PREFEITURA\ANO - 2026\PROCESSOS\TOTEN ENTRADA DA CIDADE\"/>
    </mc:Choice>
  </mc:AlternateContent>
  <bookViews>
    <workbookView xWindow="0" yWindow="0" windowWidth="28800" windowHeight="12180"/>
  </bookViews>
  <sheets>
    <sheet name="TOTEN - JOAO MONLEVADE" sheetId="1" r:id="rId1"/>
    <sheet name="COMPO 01" sheetId="4" r:id="rId2"/>
    <sheet name="CRONOGRAMA_FIS_FIN" sheetId="2" r:id="rId3"/>
  </sheets>
  <definedNames>
    <definedName name="_xlnm.Print_Area" localSheetId="0">'TOTEN - JOAO MONLEVADE'!$A$1:$H$52</definedName>
    <definedName name="_xlnm.Print_Titles" localSheetId="0">'TOTEN - JOAO MONLEVADE'!$1:$6</definedName>
  </definedNames>
  <calcPr calcId="162913"/>
</workbook>
</file>

<file path=xl/calcChain.xml><?xml version="1.0" encoding="utf-8"?>
<calcChain xmlns="http://schemas.openxmlformats.org/spreadsheetml/2006/main">
  <c r="H25" i="1" l="1"/>
  <c r="H39" i="1"/>
  <c r="G39" i="1"/>
  <c r="G35" i="1" l="1"/>
  <c r="H35" i="1" s="1"/>
  <c r="B3" i="2" l="1"/>
  <c r="K20" i="2"/>
  <c r="B18" i="2"/>
  <c r="B16" i="2"/>
  <c r="B14" i="2"/>
  <c r="B12" i="2"/>
  <c r="B10" i="2"/>
  <c r="B8" i="2"/>
  <c r="K18" i="2"/>
  <c r="G46" i="1" l="1"/>
  <c r="H46" i="1" s="1"/>
  <c r="G45" i="1"/>
  <c r="H45" i="1" s="1"/>
  <c r="G44" i="1"/>
  <c r="H44" i="1" s="1"/>
  <c r="G43" i="1"/>
  <c r="H43" i="1" s="1"/>
  <c r="G42" i="1"/>
  <c r="H42" i="1" s="1"/>
  <c r="G41" i="1"/>
  <c r="H41" i="1" s="1"/>
  <c r="H40" i="1" s="1"/>
  <c r="E20" i="2" s="1"/>
  <c r="G38" i="1"/>
  <c r="H38" i="1" s="1"/>
  <c r="H37" i="1" l="1"/>
  <c r="E18" i="2" s="1"/>
  <c r="H21" i="2"/>
  <c r="G21" i="2"/>
  <c r="K21" i="2" s="1"/>
  <c r="G34" i="1"/>
  <c r="H34" i="1" s="1"/>
  <c r="G33" i="1"/>
  <c r="H33" i="1" s="1"/>
  <c r="G32" i="1"/>
  <c r="H32" i="1" s="1"/>
  <c r="G29" i="1"/>
  <c r="H29" i="1" s="1"/>
  <c r="G28" i="1"/>
  <c r="H28" i="1" s="1"/>
  <c r="G30" i="1"/>
  <c r="G36" i="1"/>
  <c r="G27" i="1"/>
  <c r="H27" i="1" s="1"/>
  <c r="G22" i="1"/>
  <c r="H22" i="1" s="1"/>
  <c r="G23" i="1"/>
  <c r="H23" i="1" s="1"/>
  <c r="G24" i="1"/>
  <c r="H24" i="1" s="1"/>
  <c r="G48" i="1"/>
  <c r="G15" i="1"/>
  <c r="H15" i="1" s="1"/>
  <c r="G16" i="1"/>
  <c r="H16" i="1" s="1"/>
  <c r="G17" i="1"/>
  <c r="H17" i="1" s="1"/>
  <c r="G18" i="1"/>
  <c r="H18" i="1" s="1"/>
  <c r="G19" i="1"/>
  <c r="H19" i="1" s="1"/>
  <c r="G21" i="1"/>
  <c r="G10" i="1"/>
  <c r="G11" i="1"/>
  <c r="G12" i="1"/>
  <c r="G13" i="1"/>
  <c r="G8" i="1"/>
  <c r="H19" i="2" l="1"/>
  <c r="G19" i="2"/>
  <c r="K19" i="2" s="1"/>
  <c r="H14" i="1"/>
  <c r="E12" i="2" s="1"/>
  <c r="F6" i="4"/>
  <c r="F5" i="4"/>
  <c r="H21" i="1"/>
  <c r="F7" i="4" l="1"/>
  <c r="F10" i="4" s="1"/>
  <c r="K22" i="2"/>
  <c r="K16" i="2"/>
  <c r="K14" i="2"/>
  <c r="K12" i="2"/>
  <c r="K10" i="2"/>
  <c r="K8" i="2"/>
  <c r="D5" i="2"/>
  <c r="H36" i="1"/>
  <c r="H31" i="1" s="1"/>
  <c r="H10" i="1"/>
  <c r="H12" i="1" l="1"/>
  <c r="H30" i="1"/>
  <c r="H13" i="1"/>
  <c r="H11" i="1"/>
  <c r="E16" i="2" l="1"/>
  <c r="H26" i="1"/>
  <c r="H9" i="1"/>
  <c r="H20" i="1"/>
  <c r="E14" i="2" l="1"/>
  <c r="G15" i="2" s="1"/>
  <c r="E10" i="2"/>
  <c r="G17" i="2"/>
  <c r="H17" i="2"/>
  <c r="H15" i="2"/>
  <c r="G13" i="2"/>
  <c r="H11" i="2"/>
  <c r="G11" i="2"/>
  <c r="K15" i="2" l="1"/>
  <c r="K17" i="2"/>
  <c r="H8" i="1"/>
  <c r="H7" i="1" s="1"/>
  <c r="E8" i="2" s="1"/>
  <c r="K11" i="2"/>
  <c r="K13" i="2"/>
  <c r="H48" i="1"/>
  <c r="H47" i="1" s="1"/>
  <c r="E22" i="2" l="1"/>
  <c r="H49" i="1"/>
  <c r="H9" i="2"/>
  <c r="G9" i="2"/>
  <c r="E24" i="2" l="1"/>
  <c r="F20" i="2" s="1"/>
  <c r="H23" i="2"/>
  <c r="H24" i="2" s="1"/>
  <c r="K9" i="2"/>
  <c r="G23" i="2"/>
  <c r="G24" i="2" s="1"/>
  <c r="F8" i="2" l="1"/>
  <c r="F18" i="2"/>
  <c r="F14" i="2"/>
  <c r="H25" i="2"/>
  <c r="F22" i="2"/>
  <c r="F12" i="2"/>
  <c r="F10" i="2"/>
  <c r="F16" i="2"/>
  <c r="K23" i="2"/>
  <c r="K24" i="2" s="1"/>
  <c r="G25" i="2"/>
  <c r="F24" i="2" l="1"/>
  <c r="K25" i="2"/>
  <c r="G26" i="2"/>
  <c r="H26" i="2" s="1"/>
</calcChain>
</file>

<file path=xl/sharedStrings.xml><?xml version="1.0" encoding="utf-8"?>
<sst xmlns="http://schemas.openxmlformats.org/spreadsheetml/2006/main" count="200" uniqueCount="149">
  <si>
    <t>PLANILHA ORÇAMENTARIA</t>
  </si>
  <si>
    <t>OBRA:</t>
  </si>
  <si>
    <t>END.:</t>
  </si>
  <si>
    <t>REF.:</t>
  </si>
  <si>
    <t>OBS.:</t>
  </si>
  <si>
    <t>BDI SERVIÇOS</t>
  </si>
  <si>
    <t>ITEM</t>
  </si>
  <si>
    <t xml:space="preserve">CÓDIGO DE REF.  </t>
  </si>
  <si>
    <t>DESCRIÇÃO</t>
  </si>
  <si>
    <t>UNIDADE</t>
  </si>
  <si>
    <t>QUANTIDADE</t>
  </si>
  <si>
    <t>PREÇO UNITÁRIO S/ BDI</t>
  </si>
  <si>
    <t>PREÇO UNITÁRIO C/ BDI</t>
  </si>
  <si>
    <t>TOTAL</t>
  </si>
  <si>
    <t>ADMINISTRAÇÃO LOCAL</t>
  </si>
  <si>
    <t>1.1</t>
  </si>
  <si>
    <t>ADMINISTRAÇÃO LOCAL CONFORME ACÓRDÃO Nº 2622/2013 - TCU - PLENÁRIO, TAXA PARA OBRAS DE INFRAESTRUTURA QUARTIL MÉDIO EM PERCENTUAL DE 6,99%</t>
  </si>
  <si>
    <t>UNID</t>
  </si>
  <si>
    <t>CANTEIRO DE OBRAS</t>
  </si>
  <si>
    <t>2.1</t>
  </si>
  <si>
    <t>ED-16660</t>
  </si>
  <si>
    <t xml:space="preserve">FORNECIMENTO E COLOCAÇÃO DE PLACA DE OBRA EM CHAPA GALVANIZADA #26, ESP. 0,45 MM, PLOTADA COM ADESIVO VINÍLICO, AFIXADA COM REBITES 4,8X40 MM, EM ESTRUTURA METÁLICA DE METALON 20X20 MM, ESP. 1,25 MM, INCLUSIVE SUPORTE EM EUCALIPTO AUTOCLAVADO PINTADO COM TINTA PVA DUAS (2) DEMÃOS </t>
  </si>
  <si>
    <t>M²</t>
  </si>
  <si>
    <t>2.2</t>
  </si>
  <si>
    <t>ED-50155</t>
  </si>
  <si>
    <t>LOCAÇÃO DE BANHEIRO QUÍMICO, DIMENSÃO (110X120X230)CM, LINHA PADRÃO, CONTENDO UMA (1) PIA/HIGIENIZADOR DE MÃOS, INCLUSIVE MANUTENÇÃO E MOBILIZAÇÃO/DESMOBILIZAÇÃO</t>
  </si>
  <si>
    <t>MÊS</t>
  </si>
  <si>
    <t>2.3</t>
  </si>
  <si>
    <t>ED-16350</t>
  </si>
  <si>
    <t>LOCAÇÃO DE CONTAINER COM ISOLAMENTO TÉRMICO, TIPO 3, PARA DEPÓSITO / FERRAMENTARIA DE OBRA, COM MEDIDAS REFERENCIAIS DE (6) METROS COMPRIMENTO, (2,3) METROS LARGURA E (2,5) METROS ALTURA ÚTIL INTERNA, INCLUSIVE LIGAÇÕES ELÉTRICAS INTERNAS, EXCLUSIVE MOBILIZAÇÃO / DESMOBILIZAÇÃO E LIGAÇÕES PROVISÓRIAS EXTERNAS</t>
  </si>
  <si>
    <t>2.4</t>
  </si>
  <si>
    <t>ED-50137</t>
  </si>
  <si>
    <t>MOBILIZAÇÃO E DESMOBILIZAÇÃO DE CONTAINER, INCLUSIVE CARGA, DESCARGA E TRANSPORTE EM CAMINHÃO CARROCERIA COM GUINDAUTO (MUNCK), EXCLUSIVE LOCAÇÃO DO CONTAINER</t>
  </si>
  <si>
    <t>MOVIMENTAÇÃO DE TERRA / TRANSPORTE</t>
  </si>
  <si>
    <t>3.1</t>
  </si>
  <si>
    <t>3.2</t>
  </si>
  <si>
    <t>4.1</t>
  </si>
  <si>
    <t>4.2</t>
  </si>
  <si>
    <t>4.3</t>
  </si>
  <si>
    <t>5.1</t>
  </si>
  <si>
    <t>5.2</t>
  </si>
  <si>
    <t>MOBILIZAÇÃO E DESMOBILIZAÇÃO</t>
  </si>
  <si>
    <t>6.1</t>
  </si>
  <si>
    <t>ED-50392</t>
  </si>
  <si>
    <t>MOBILIZAÇÃO E DESMOBILIZAÇÃO DE OBRA EM CENTRO URBANO OU REGIÃO LIMÍTROFE COM VALOR ATÉ O VALOR DE 1.000.000,00</t>
  </si>
  <si>
    <t>TOTAL DA OBRA</t>
  </si>
  <si>
    <t>TODOS OS SERVIÇOS CITADOS ACIMA, INCLUEM MÃO DE OBRA E FORNECIMENTO DE TODOS OS MATERIAIS</t>
  </si>
  <si>
    <t>Ass.</t>
  </si>
  <si>
    <t>Résponsavel Técnico:</t>
  </si>
  <si>
    <t>FL: 01/01</t>
  </si>
  <si>
    <t>CRONOGRAMA FÍSICO-FINANCEIRO</t>
  </si>
  <si>
    <t>ÓRGÃO     :</t>
  </si>
  <si>
    <t>SECRETARIA MUNICIPAL DE OBRAS</t>
  </si>
  <si>
    <t>OBRA:       :</t>
  </si>
  <si>
    <t>PRAZO      :</t>
  </si>
  <si>
    <t>SERVIÇOS</t>
  </si>
  <si>
    <t>CUSTO</t>
  </si>
  <si>
    <t>INCID.</t>
  </si>
  <si>
    <t>% SEMANAL</t>
  </si>
  <si>
    <t>% ACUMULADO</t>
  </si>
  <si>
    <t>COMPO 01</t>
  </si>
  <si>
    <t>SERVIÇO</t>
  </si>
  <si>
    <t>MATERIAIS</t>
  </si>
  <si>
    <t>CODIGO</t>
  </si>
  <si>
    <t xml:space="preserve">Consumo </t>
  </si>
  <si>
    <t xml:space="preserve">Unid. </t>
  </si>
  <si>
    <t xml:space="preserve">Custo Unitário </t>
  </si>
  <si>
    <t>Custo Total</t>
  </si>
  <si>
    <t>ENGENHEIRO CIVIL DE OBRA JUNIOR COM ENCARGOS COMPLEMENTARES</t>
  </si>
  <si>
    <t>H</t>
  </si>
  <si>
    <t>SUB-TOTAL</t>
  </si>
  <si>
    <t>NUMERO DE MESES TRABALHADOS</t>
  </si>
  <si>
    <t>VISTO:</t>
  </si>
  <si>
    <t>COMP 01</t>
  </si>
  <si>
    <t>ED-29233</t>
  </si>
  <si>
    <t>M3 X KM</t>
  </si>
  <si>
    <t>TRANSPORTE DE MATERIAL DE QUALQUER NATUREZA EM CAMINHÃO, DISTÂNCIA MAIOR QUE 10KM E MENOR OU IGUAL A 20KM, DENTRO DO PERÍMETRO URBANO, EXCLUSIVE CARGA, INCLUSIVE DESCARGA</t>
  </si>
  <si>
    <t>2 MESES</t>
  </si>
  <si>
    <t xml:space="preserve">ED-51110 </t>
  </si>
  <si>
    <t>ESCAVAÇÃO MANUAL DE TERRA (DESATERRO MANUAL), INCLUSIVE DESCARGA LATERAL, EXCLUSIVE RETIRADA E TRANSPORTE DO MATERIAL ESCAVADO</t>
  </si>
  <si>
    <t>M³</t>
  </si>
  <si>
    <t>ED-51131</t>
  </si>
  <si>
    <t>CARGA MANUAL DE MATERIAL DE QUALQUER NATUREZA SOBRE CAMINHÃO, EXCLUSIVE TRANSPORTE</t>
  </si>
  <si>
    <t>CARGA MECÂNICA DE MATERIAL DE QUALQUER NATUREZA SOBRE CAMINHÃO, EXCLUSIVE TRANSPORTE</t>
  </si>
  <si>
    <t xml:space="preserve">ED-51132 </t>
  </si>
  <si>
    <t xml:space="preserve">ED-51123 </t>
  </si>
  <si>
    <t>REGULARIZAÇÃO MANUAL E COMPACTAÇÃO MECANIZADA DE TERRENO COM PLACA VIBRATÓRIA, EXCLUSIVE DESMATAMENTO, DESTOCAMENTO, LIMPEZA/ROÇADA DO TERRENO</t>
  </si>
  <si>
    <t>8.1</t>
  </si>
  <si>
    <t>3.3</t>
  </si>
  <si>
    <t>3.4</t>
  </si>
  <si>
    <t>3.5</t>
  </si>
  <si>
    <t>ESTRUTURA</t>
  </si>
  <si>
    <t xml:space="preserve">ED-8571 </t>
  </si>
  <si>
    <t>FÔRMA E DESFORMA PARA VIGA-CINTA/BLOCO COM COMPENSADO PLASTIFICADO, ESP. 12MM, REAPROVEITAMENTO (3X) (FUNDAÇÃO)</t>
  </si>
  <si>
    <t>ED-49806</t>
  </si>
  <si>
    <t>FORNECIMENTO DE CONCRETO ESTRUTURAL, USINADO BOMBEADO, COM FCK 30MPA, INCLUSIVE LANÇAMENTO, ADENSAMENTO E ACABAMENTO (FUNDAÇÃO)</t>
  </si>
  <si>
    <t>4.4</t>
  </si>
  <si>
    <t xml:space="preserve">ED-48298 </t>
  </si>
  <si>
    <t>KG</t>
  </si>
  <si>
    <t>CORTE, DOBRA E MONTAGEM DE AÇO CA-50/60, INCLUSIVE ESPAÇADOR</t>
  </si>
  <si>
    <t>ED-48217</t>
  </si>
  <si>
    <t>ALVENARIA DE BLOCO DE CONCRETO CHEIO SEM ARMAÇÃO, EM CONCRETO COM FCK 15MPA , ESP. 19CM, PARA REVESTIMENTO, INCLUSIVE ARGAMASSA PARA ASSENTAMENTO - (CONVERSAO DE PREÇO/M² (R$208,61) EM PREÇO/m³(R$ 1097,95))</t>
  </si>
  <si>
    <t>ACABAMENTOS</t>
  </si>
  <si>
    <t>LAJE EM CONCRETO FCK=20 MPA</t>
  </si>
  <si>
    <t>5.1.1</t>
  </si>
  <si>
    <t xml:space="preserve">ED-50727 </t>
  </si>
  <si>
    <t>POLIMENTO MECANIZADO DE SUPERFÍCIE EM CONCRETO, INCLUSIVE ACABAMENTO DE CONCRETAGEM EM NIVELAMENTO ALASER (NÍVEL ZERO)
m2 16,31</t>
  </si>
  <si>
    <t xml:space="preserve">ED-50619 </t>
  </si>
  <si>
    <t>FORNECIMENTO DE CONCRETO ESTRUTURAL, USINADO BOMBEADO, COM FCK 20MPA, INCLUSIVE LANÇAMENTO, ADENSAMENTO E ACABAMENTO</t>
  </si>
  <si>
    <t xml:space="preserve">ED-49637 </t>
  </si>
  <si>
    <t>CHAPISCO COM ARGAMASSA, TRAÇO 1:3 (CIMENTO E AREIA), ESP. 5MM, APLICADO EM ALVENARIA/ESTRUTURA DE CONCRETO COM COLHER, INCLUSIVE ARGAMASSA COM PREPARO MECANIZADO</t>
  </si>
  <si>
    <t xml:space="preserve">ED-50761 </t>
  </si>
  <si>
    <t>REBOCO COM ARGAMASSA, TRAÇO 1:2:8 (CIMENTO, CAL E AREIA) , ESP. 20MM, APLICAÇÃO MANUAL, INCLUSIVE ARGAMASSA COM PREPARO MECANIZADO, EXCLUSIVE CHAPISCO</t>
  </si>
  <si>
    <t>5.1.2</t>
  </si>
  <si>
    <t>REVESTIMENTOS</t>
  </si>
  <si>
    <t>ED-50451</t>
  </si>
  <si>
    <t>PINTURA ACRÍLICA EM PAREDE, DUAS (2) DEMÃOS, COM APLICAÇÃO MANUAL, EXCLUSIVE SELADOR ACRÍLICO E MASSA ACRÍLICA/CORRIDA (PVA)</t>
  </si>
  <si>
    <t xml:space="preserve">ED-50514 </t>
  </si>
  <si>
    <t>PREPARAÇÃO PARA EMASSAMENTO OU PINTURA (LÁTEX/ACRÍLICA) EM PAREDE, INCLUSIVE UMA (1) DEMÃO DE SELADOR ACRÍLICO</t>
  </si>
  <si>
    <t>6.0</t>
  </si>
  <si>
    <t>5.1.3</t>
  </si>
  <si>
    <t>5.1.4</t>
  </si>
  <si>
    <t>5.2.1</t>
  </si>
  <si>
    <t>5.2.2</t>
  </si>
  <si>
    <t>5.2.3</t>
  </si>
  <si>
    <t>5.2.4</t>
  </si>
  <si>
    <t>ENCARREGADO GERAL COM ENCARGOS COMPLEMENTARES</t>
  </si>
  <si>
    <t>LETREIRO EM LETRAS DE AÇO</t>
  </si>
  <si>
    <t>7.0</t>
  </si>
  <si>
    <t>LETREIRO EM LETRAS DE CONCRETO</t>
  </si>
  <si>
    <t>7.1</t>
  </si>
  <si>
    <t>ED-8457</t>
  </si>
  <si>
    <t>FÔRMA E DESFORMA DE MADEIRA PARA ESTRUTURA EM CURVA COM TÁBUA, SARRAFO E COMPENSADO RESINADO NAVAL, ESP. 6MM, REAPROVEITAMENTO (3X), EXCLUSIVE ESCORAMENTO</t>
  </si>
  <si>
    <t>7.2</t>
  </si>
  <si>
    <t>7.3</t>
  </si>
  <si>
    <t>7.4</t>
  </si>
  <si>
    <t>7.5</t>
  </si>
  <si>
    <t>7.6</t>
  </si>
  <si>
    <t>ED-50474</t>
  </si>
  <si>
    <t>EMASSAMENTO EM PAREDE COM MASSA ACRÍLICA, DUAS (2) DEMÃOS, INCLUSIVE LIXAMENTO PARA PINTURA</t>
  </si>
  <si>
    <t>EXECUÇÃO DE TOTENS COM LOGO DO MUNICIPIO EM DIVERSOS PONTOS DO MUNICIPIO DE JOÃO MONLEVADE</t>
  </si>
  <si>
    <t>DIVERSOS LOCAIS</t>
  </si>
  <si>
    <t>SETOP (JANEIRO 2026)</t>
  </si>
  <si>
    <t>5.2.5</t>
  </si>
  <si>
    <t>6.2</t>
  </si>
  <si>
    <t>ORÇAMENTOS</t>
  </si>
  <si>
    <t>FORNECIMENTO E INSTALAÇÃO DE LETREIRO EM LETRAS EM AÇO INOX POLIDO MODELO CAIXA COM LETRAS INDIVIDUAIS FORMANDO AS FRASES "EU AMO JOÃO MONLEVADE"</t>
  </si>
  <si>
    <t>FORNECIMENTO E INSTALAÇÃO DE LETREIRO EM LETRAS EM AÇO INOX POLIDO MODELO CAIXA COM LETRAS INDIVIDUAIS FORMANDO AS FRASES "CAPITAL DO FIO MAQUINA"</t>
  </si>
  <si>
    <r>
      <t>DATA:</t>
    </r>
    <r>
      <rPr>
        <sz val="11"/>
        <rFont val="Century Gothic"/>
        <charset val="134"/>
      </rPr>
      <t xml:space="preserve"> 08/06/2026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</si>
</sst>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R$&quot;\ * #,##0.00_-;\-&quot;R$&quot;\ * #,##0.00_-;_-&quot;R$&quot;\ * &quot;-&quot;??_-;_-@_-"/>
    <numFmt numFmtId="43" formatCode="_-* #,##0.00_-;\-* #,##0.00_-;_-* &quot;-&quot;??_-;_-@_-"/>
    <numFmt numFmtId="164" formatCode="_(&quot;R$ &quot;* #,##0.00_);_(&quot;R$ &quot;* \(#,##0.00\);_(&quot;R$ &quot;* &quot;-&quot;??_);_(@_)"/>
    <numFmt numFmtId="165" formatCode="&quot;R$&quot;\ #,##0.00"/>
    <numFmt numFmtId="166" formatCode="0.000"/>
    <numFmt numFmtId="167" formatCode="#,##0.00_ ;\-#,##0.00\ "/>
    <numFmt numFmtId="168" formatCode="&quot;R$&quot;\ #,##0.000"/>
  </numFmts>
  <fonts count="25">
    <font>
      <sz val="10"/>
      <name val="Arial"/>
      <charset val="134"/>
    </font>
    <font>
      <sz val="11"/>
      <color theme="1"/>
      <name val="Calibri"/>
      <family val="2"/>
      <scheme val="minor"/>
    </font>
    <font>
      <sz val="11"/>
      <name val="Century Gothic"/>
      <charset val="134"/>
    </font>
    <font>
      <sz val="11"/>
      <color indexed="8"/>
      <name val="Century Gothic"/>
      <charset val="134"/>
    </font>
    <font>
      <b/>
      <sz val="11"/>
      <name val="Century Gothic"/>
      <charset val="134"/>
    </font>
    <font>
      <b/>
      <sz val="11"/>
      <color indexed="8"/>
      <name val="Century Gothic"/>
      <charset val="134"/>
    </font>
    <font>
      <sz val="11"/>
      <color rgb="FF000000"/>
      <name val="Century Gothic"/>
      <charset val="134"/>
    </font>
    <font>
      <b/>
      <sz val="11"/>
      <color rgb="FF3F3F3F"/>
      <name val="Century Gothic"/>
      <charset val="134"/>
    </font>
    <font>
      <sz val="9"/>
      <name val="Arial"/>
      <charset val="134"/>
    </font>
    <font>
      <b/>
      <sz val="9"/>
      <name val="Arial"/>
      <charset val="134"/>
    </font>
    <font>
      <b/>
      <i/>
      <sz val="10"/>
      <name val="Arial"/>
      <charset val="134"/>
    </font>
    <font>
      <b/>
      <sz val="10"/>
      <name val="Arial"/>
      <charset val="134"/>
    </font>
    <font>
      <b/>
      <i/>
      <sz val="9"/>
      <name val="Arial"/>
      <charset val="134"/>
    </font>
    <font>
      <sz val="10"/>
      <color theme="1"/>
      <name val="Calibri"/>
      <charset val="134"/>
      <scheme val="minor"/>
    </font>
    <font>
      <b/>
      <sz val="11"/>
      <color rgb="FF3F3F3F"/>
      <name val="Calibri"/>
      <charset val="134"/>
      <scheme val="minor"/>
    </font>
    <font>
      <sz val="10"/>
      <name val="Arial"/>
      <charset val="134"/>
    </font>
    <font>
      <b/>
      <sz val="12"/>
      <name val="Century Gothic"/>
      <family val="2"/>
    </font>
    <font>
      <sz val="10"/>
      <name val="Century Gothic"/>
      <family val="2"/>
    </font>
    <font>
      <b/>
      <sz val="10"/>
      <name val="Century Gothic"/>
      <family val="2"/>
    </font>
    <font>
      <i/>
      <sz val="10"/>
      <name val="Century Gothic"/>
      <family val="2"/>
    </font>
    <font>
      <sz val="9"/>
      <name val="Arial"/>
      <family val="2"/>
    </font>
    <font>
      <sz val="11"/>
      <name val="Century Gothic"/>
      <family val="2"/>
    </font>
    <font>
      <b/>
      <sz val="11"/>
      <name val="Century Gothic"/>
      <family val="2"/>
    </font>
    <font>
      <sz val="11"/>
      <color rgb="FF000000"/>
      <name val="Century Gothic"/>
      <family val="2"/>
    </font>
    <font>
      <b/>
      <sz val="11"/>
      <color rgb="FF000000"/>
      <name val="Century Gothic"/>
      <family val="2"/>
    </font>
  </fonts>
  <fills count="14">
    <fill>
      <patternFill patternType="none"/>
    </fill>
    <fill>
      <patternFill patternType="gray125"/>
    </fill>
    <fill>
      <patternFill patternType="solid">
        <fgColor theme="6"/>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79995117038483843"/>
        <bgColor indexed="64"/>
      </patternFill>
    </fill>
    <fill>
      <patternFill patternType="solid">
        <fgColor theme="6" tint="0.39994506668294322"/>
        <bgColor indexed="64"/>
      </patternFill>
    </fill>
    <fill>
      <patternFill patternType="solid">
        <fgColor theme="3" tint="0.79995117038483843"/>
        <bgColor indexed="64"/>
      </patternFill>
    </fill>
    <fill>
      <patternFill patternType="solid">
        <fgColor theme="0" tint="-0.14996795556505021"/>
        <bgColor indexed="64"/>
      </patternFill>
    </fill>
    <fill>
      <patternFill patternType="solid">
        <fgColor rgb="FFF2F2F2"/>
        <bgColor indexed="64"/>
      </patternFill>
    </fill>
    <fill>
      <patternFill patternType="solid">
        <fgColor rgb="FFDDDDDD"/>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indexed="64"/>
      </patternFill>
    </fill>
  </fills>
  <borders count="5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bottom style="medium">
        <color auto="1"/>
      </bottom>
      <diagonal/>
    </border>
    <border>
      <left/>
      <right/>
      <top/>
      <bottom style="medium">
        <color auto="1"/>
      </bottom>
      <diagonal/>
    </border>
    <border>
      <left style="thin">
        <color auto="1"/>
      </left>
      <right/>
      <top style="medium">
        <color auto="1"/>
      </top>
      <bottom style="thin">
        <color rgb="FF3F3F3F"/>
      </bottom>
      <diagonal/>
    </border>
    <border>
      <left/>
      <right/>
      <top style="medium">
        <color auto="1"/>
      </top>
      <bottom style="thin">
        <color rgb="FF3F3F3F"/>
      </bottom>
      <diagonal/>
    </border>
    <border>
      <left style="thin">
        <color rgb="FF3F3F3F"/>
      </left>
      <right/>
      <top style="thin">
        <color rgb="FF3F3F3F"/>
      </top>
      <bottom/>
      <diagonal/>
    </border>
    <border>
      <left/>
      <right style="thin">
        <color rgb="FF3F3F3F"/>
      </right>
      <top style="thin">
        <color rgb="FF3F3F3F"/>
      </top>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style="thin">
        <color rgb="FF3F3F3F"/>
      </left>
      <right/>
      <top/>
      <bottom style="thin">
        <color rgb="FF3F3F3F"/>
      </bottom>
      <diagonal/>
    </border>
    <border>
      <left/>
      <right style="thin">
        <color rgb="FF3F3F3F"/>
      </right>
      <top/>
      <bottom style="thin">
        <color rgb="FF3F3F3F"/>
      </bottom>
      <diagonal/>
    </border>
    <border>
      <left style="thin">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right style="thin">
        <color rgb="FF3F3F3F"/>
      </right>
      <top style="thin">
        <color rgb="FF3F3F3F"/>
      </top>
      <bottom style="thin">
        <color rgb="FF3F3F3F"/>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10">
    <xf numFmtId="0" fontId="0" fillId="0" borderId="0"/>
    <xf numFmtId="44" fontId="13" fillId="0" borderId="0" applyFont="0" applyFill="0" applyBorder="0" applyAlignment="0" applyProtection="0">
      <alignment vertical="center"/>
    </xf>
    <xf numFmtId="9" fontId="15" fillId="0" borderId="0" applyFont="0" applyFill="0" applyBorder="0" applyAlignment="0" applyProtection="0"/>
    <xf numFmtId="0" fontId="14" fillId="9" borderId="49" applyNumberFormat="0" applyAlignment="0" applyProtection="0"/>
    <xf numFmtId="0" fontId="15" fillId="0" borderId="0"/>
    <xf numFmtId="164"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0" fontId="1" fillId="0" borderId="0"/>
  </cellStyleXfs>
  <cellXfs count="265">
    <xf numFmtId="0" fontId="0" fillId="0" borderId="0" xfId="0"/>
    <xf numFmtId="0" fontId="2" fillId="0" borderId="0" xfId="0" applyFont="1" applyAlignment="1">
      <alignment vertical="distributed"/>
    </xf>
    <xf numFmtId="0" fontId="3" fillId="2" borderId="0" xfId="0" applyFont="1" applyFill="1"/>
    <xf numFmtId="0" fontId="2" fillId="3" borderId="0" xfId="0" applyFont="1" applyFill="1"/>
    <xf numFmtId="0" fontId="3" fillId="0" borderId="0" xfId="0" applyFont="1"/>
    <xf numFmtId="0" fontId="2" fillId="0" borderId="0" xfId="0" applyFont="1"/>
    <xf numFmtId="0" fontId="2" fillId="0" borderId="0" xfId="0" applyFont="1" applyAlignment="1">
      <alignment horizontal="distributed" vertical="distributed"/>
    </xf>
    <xf numFmtId="0" fontId="2" fillId="3" borderId="0" xfId="0" applyFont="1" applyFill="1" applyAlignment="1">
      <alignment horizontal="distributed" vertical="distributed"/>
    </xf>
    <xf numFmtId="0" fontId="2" fillId="4" borderId="0" xfId="0" applyFont="1" applyFill="1" applyAlignment="1">
      <alignment horizontal="distributed" vertical="distributed"/>
    </xf>
    <xf numFmtId="0" fontId="2" fillId="5" borderId="0" xfId="0" applyFont="1" applyFill="1" applyAlignment="1">
      <alignment horizontal="distributed" vertical="distributed"/>
    </xf>
    <xf numFmtId="0" fontId="4" fillId="6" borderId="0" xfId="0" applyFont="1" applyFill="1" applyAlignment="1">
      <alignment horizontal="distributed" vertical="distributed"/>
    </xf>
    <xf numFmtId="0" fontId="2" fillId="6" borderId="0" xfId="0" applyFont="1" applyFill="1" applyAlignment="1">
      <alignment horizontal="distributed" vertical="distributed"/>
    </xf>
    <xf numFmtId="0" fontId="2" fillId="2" borderId="0" xfId="0" applyFont="1" applyFill="1" applyAlignment="1">
      <alignment horizontal="distributed" vertical="distributed"/>
    </xf>
    <xf numFmtId="0" fontId="2" fillId="0" borderId="0" xfId="4" applyFont="1"/>
    <xf numFmtId="0" fontId="2" fillId="0" borderId="0" xfId="0" applyFont="1" applyAlignment="1">
      <alignment horizontal="center"/>
    </xf>
    <xf numFmtId="2" fontId="2" fillId="0" borderId="0" xfId="0" applyNumberFormat="1" applyFont="1" applyAlignment="1">
      <alignment horizontal="center"/>
    </xf>
    <xf numFmtId="0" fontId="2" fillId="0" borderId="1" xfId="0" applyFont="1" applyBorder="1" applyAlignment="1">
      <alignment horizontal="left" vertical="distributed" wrapText="1"/>
    </xf>
    <xf numFmtId="0" fontId="4" fillId="0" borderId="1" xfId="0" applyFont="1" applyBorder="1" applyAlignment="1">
      <alignment horizontal="center" vertical="distributed"/>
    </xf>
    <xf numFmtId="49" fontId="4" fillId="0" borderId="1" xfId="0" applyNumberFormat="1" applyFont="1" applyBorder="1" applyAlignment="1">
      <alignment horizontal="center" vertical="distributed"/>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2" fontId="5" fillId="3"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0" fontId="4" fillId="5" borderId="1" xfId="0" applyFont="1" applyFill="1" applyBorder="1" applyAlignment="1">
      <alignment horizontal="left" vertical="center"/>
    </xf>
    <xf numFmtId="2" fontId="4" fillId="5"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2" fontId="2" fillId="0" borderId="1" xfId="0" applyNumberFormat="1" applyFont="1" applyBorder="1" applyAlignment="1">
      <alignment horizontal="center" vertical="center"/>
    </xf>
    <xf numFmtId="0" fontId="4" fillId="5" borderId="1" xfId="0" applyFont="1" applyFill="1" applyBorder="1" applyAlignment="1">
      <alignment horizontal="center" vertical="center" wrapText="1"/>
    </xf>
    <xf numFmtId="0" fontId="2" fillId="0" borderId="5" xfId="0" applyFont="1" applyBorder="1" applyAlignment="1">
      <alignment horizontal="center" vertical="distributed"/>
    </xf>
    <xf numFmtId="0" fontId="2" fillId="0" borderId="1" xfId="0" applyFont="1" applyBorder="1" applyAlignment="1">
      <alignment horizontal="center" vertical="distributed"/>
    </xf>
    <xf numFmtId="0" fontId="2" fillId="0" borderId="1" xfId="0" applyFont="1" applyBorder="1" applyAlignment="1">
      <alignment horizontal="center" vertical="distributed" wrapText="1"/>
    </xf>
    <xf numFmtId="165" fontId="2" fillId="0" borderId="1" xfId="0" applyNumberFormat="1" applyFont="1" applyBorder="1" applyAlignment="1">
      <alignment horizontal="left" vertical="distributed" wrapText="1"/>
    </xf>
    <xf numFmtId="2" fontId="2" fillId="0" borderId="1" xfId="0" applyNumberFormat="1" applyFont="1" applyBorder="1" applyAlignment="1">
      <alignment horizontal="center" vertical="distributed"/>
    </xf>
    <xf numFmtId="0" fontId="4" fillId="7" borderId="1" xfId="0" applyFont="1" applyFill="1" applyBorder="1" applyAlignment="1">
      <alignment horizontal="center" vertical="center"/>
    </xf>
    <xf numFmtId="0" fontId="4" fillId="7" borderId="1" xfId="0" applyFont="1" applyFill="1" applyBorder="1" applyAlignment="1">
      <alignment horizontal="left" vertical="center"/>
    </xf>
    <xf numFmtId="2" fontId="4" fillId="7" borderId="1" xfId="0" applyNumberFormat="1" applyFont="1" applyFill="1" applyBorder="1" applyAlignment="1">
      <alignment horizontal="center" vertical="center"/>
    </xf>
    <xf numFmtId="0" fontId="2" fillId="0" borderId="1" xfId="0" applyFont="1" applyBorder="1" applyAlignment="1">
      <alignment horizontal="distributed" vertical="distributed"/>
    </xf>
    <xf numFmtId="49" fontId="6" fillId="0" borderId="0" xfId="0" applyNumberFormat="1" applyFont="1" applyAlignment="1">
      <alignment vertical="center" wrapText="1" readingOrder="1"/>
    </xf>
    <xf numFmtId="0" fontId="4" fillId="7" borderId="1" xfId="0" applyFont="1" applyFill="1" applyBorder="1" applyAlignment="1">
      <alignment horizontal="justify" vertical="distributed" wrapText="1"/>
    </xf>
    <xf numFmtId="0" fontId="2" fillId="7" borderId="1" xfId="0" applyFont="1" applyFill="1" applyBorder="1" applyAlignment="1">
      <alignment horizontal="center" vertical="center"/>
    </xf>
    <xf numFmtId="2" fontId="2" fillId="7" borderId="1" xfId="0" applyNumberFormat="1" applyFont="1" applyFill="1" applyBorder="1" applyAlignment="1">
      <alignment horizontal="center" vertical="center"/>
    </xf>
    <xf numFmtId="0" fontId="8" fillId="10" borderId="17" xfId="4" applyFont="1" applyFill="1" applyBorder="1" applyAlignment="1">
      <alignment horizontal="center"/>
    </xf>
    <xf numFmtId="0" fontId="8" fillId="10" borderId="20" xfId="4" applyFont="1" applyFill="1" applyBorder="1" applyAlignment="1">
      <alignment horizontal="left"/>
    </xf>
    <xf numFmtId="0" fontId="8" fillId="10" borderId="21" xfId="4" applyFont="1" applyFill="1" applyBorder="1"/>
    <xf numFmtId="0" fontId="9" fillId="10" borderId="0" xfId="4" applyFont="1" applyFill="1" applyAlignment="1">
      <alignment horizontal="center"/>
    </xf>
    <xf numFmtId="0" fontId="8" fillId="10" borderId="22" xfId="4" applyFont="1" applyFill="1" applyBorder="1" applyAlignment="1">
      <alignment horizontal="left"/>
    </xf>
    <xf numFmtId="49" fontId="9" fillId="10" borderId="0" xfId="4" applyNumberFormat="1" applyFont="1" applyFill="1" applyAlignment="1">
      <alignment horizontal="left"/>
    </xf>
    <xf numFmtId="0" fontId="8" fillId="10" borderId="0" xfId="4" applyFont="1" applyFill="1"/>
    <xf numFmtId="0" fontId="9" fillId="10" borderId="0" xfId="4" applyFont="1" applyFill="1"/>
    <xf numFmtId="0" fontId="8" fillId="10" borderId="0" xfId="4" applyFont="1" applyFill="1" applyAlignment="1">
      <alignment horizontal="center"/>
    </xf>
    <xf numFmtId="0" fontId="8" fillId="10" borderId="23" xfId="4" applyFont="1" applyFill="1" applyBorder="1" applyAlignment="1">
      <alignment horizontal="left"/>
    </xf>
    <xf numFmtId="0" fontId="8" fillId="10" borderId="7" xfId="4" applyFont="1" applyFill="1" applyBorder="1"/>
    <xf numFmtId="14" fontId="8" fillId="10" borderId="7" xfId="4" applyNumberFormat="1" applyFont="1" applyFill="1" applyBorder="1" applyAlignment="1">
      <alignment horizontal="left"/>
    </xf>
    <xf numFmtId="14" fontId="8" fillId="10" borderId="7" xfId="4" applyNumberFormat="1" applyFont="1" applyFill="1" applyBorder="1" applyAlignment="1">
      <alignment horizontal="center"/>
    </xf>
    <xf numFmtId="0" fontId="8" fillId="10" borderId="7" xfId="4" applyFont="1" applyFill="1" applyBorder="1" applyAlignment="1">
      <alignment horizontal="left"/>
    </xf>
    <xf numFmtId="0" fontId="8" fillId="10" borderId="7" xfId="4" applyFont="1" applyFill="1" applyBorder="1" applyAlignment="1">
      <alignment horizontal="center"/>
    </xf>
    <xf numFmtId="165" fontId="10" fillId="10" borderId="7" xfId="4" applyNumberFormat="1" applyFont="1" applyFill="1" applyBorder="1" applyAlignment="1">
      <alignment horizontal="center"/>
    </xf>
    <xf numFmtId="0" fontId="9" fillId="10" borderId="17" xfId="4" applyFont="1" applyFill="1" applyBorder="1" applyAlignment="1">
      <alignment horizontal="center"/>
    </xf>
    <xf numFmtId="10" fontId="9" fillId="0" borderId="26" xfId="2" applyNumberFormat="1" applyFont="1" applyBorder="1" applyAlignment="1">
      <alignment horizontal="center" vertical="center"/>
    </xf>
    <xf numFmtId="4" fontId="8" fillId="0" borderId="1" xfId="7" applyNumberFormat="1" applyFont="1" applyBorder="1" applyAlignment="1" applyProtection="1">
      <alignment horizontal="center" vertical="center"/>
    </xf>
    <xf numFmtId="10" fontId="9" fillId="0" borderId="1" xfId="2" applyNumberFormat="1" applyFont="1" applyBorder="1" applyAlignment="1">
      <alignment horizontal="center" vertical="center"/>
    </xf>
    <xf numFmtId="0" fontId="8" fillId="0" borderId="5" xfId="4" applyFont="1" applyBorder="1" applyAlignment="1">
      <alignment vertical="center"/>
    </xf>
    <xf numFmtId="4" fontId="11" fillId="0" borderId="1" xfId="7" applyNumberFormat="1" applyFont="1" applyBorder="1" applyAlignment="1">
      <alignment horizontal="center" vertical="center"/>
    </xf>
    <xf numFmtId="2" fontId="8" fillId="0" borderId="1" xfId="4" applyNumberFormat="1" applyFont="1" applyBorder="1" applyAlignment="1">
      <alignment horizontal="center" vertical="center"/>
    </xf>
    <xf numFmtId="4" fontId="9" fillId="0" borderId="1" xfId="7" applyNumberFormat="1" applyFont="1" applyBorder="1" applyAlignment="1">
      <alignment horizontal="center" vertical="center"/>
    </xf>
    <xf numFmtId="0" fontId="8" fillId="0" borderId="1" xfId="4" applyFont="1" applyBorder="1" applyAlignment="1">
      <alignment horizontal="center" vertical="center"/>
    </xf>
    <xf numFmtId="10" fontId="8" fillId="0" borderId="1" xfId="2" applyNumberFormat="1" applyFont="1" applyBorder="1" applyAlignment="1">
      <alignment horizontal="center" vertical="center"/>
    </xf>
    <xf numFmtId="0" fontId="8" fillId="0" borderId="36" xfId="4" applyFont="1" applyBorder="1" applyAlignment="1">
      <alignment vertical="center"/>
    </xf>
    <xf numFmtId="0" fontId="8" fillId="0" borderId="40" xfId="4" applyFont="1" applyBorder="1" applyAlignment="1">
      <alignment horizontal="center" vertical="center"/>
    </xf>
    <xf numFmtId="10" fontId="8" fillId="0" borderId="40" xfId="2" applyNumberFormat="1" applyFont="1" applyBorder="1" applyAlignment="1">
      <alignment horizontal="center" vertical="center"/>
    </xf>
    <xf numFmtId="0" fontId="9" fillId="10" borderId="42" xfId="4" applyFont="1" applyFill="1" applyBorder="1" applyAlignment="1">
      <alignment horizontal="center"/>
    </xf>
    <xf numFmtId="0" fontId="8" fillId="10" borderId="42" xfId="4" applyFont="1" applyFill="1" applyBorder="1" applyAlignment="1">
      <alignment horizontal="center"/>
    </xf>
    <xf numFmtId="0" fontId="8" fillId="10" borderId="43" xfId="4" applyFont="1" applyFill="1" applyBorder="1" applyAlignment="1">
      <alignment horizontal="center"/>
    </xf>
    <xf numFmtId="10" fontId="8" fillId="0" borderId="44" xfId="2" applyNumberFormat="1" applyFont="1" applyBorder="1" applyAlignment="1">
      <alignment horizontal="center" vertical="center"/>
    </xf>
    <xf numFmtId="4" fontId="8" fillId="0" borderId="45" xfId="7" applyNumberFormat="1" applyFont="1" applyBorder="1" applyAlignment="1">
      <alignment horizontal="center" vertical="center"/>
    </xf>
    <xf numFmtId="10" fontId="8" fillId="0" borderId="45" xfId="2" applyNumberFormat="1" applyFont="1" applyBorder="1" applyAlignment="1">
      <alignment horizontal="center" vertical="center"/>
    </xf>
    <xf numFmtId="4" fontId="9" fillId="0" borderId="45" xfId="7" applyNumberFormat="1" applyFont="1" applyBorder="1" applyAlignment="1">
      <alignment horizontal="center" vertical="center"/>
    </xf>
    <xf numFmtId="4" fontId="0" fillId="0" borderId="0" xfId="0" applyNumberFormat="1"/>
    <xf numFmtId="10" fontId="8" fillId="0" borderId="46" xfId="2" applyNumberFormat="1" applyFont="1" applyBorder="1" applyAlignment="1">
      <alignment horizontal="center" vertical="center"/>
    </xf>
    <xf numFmtId="0" fontId="2" fillId="0" borderId="0" xfId="0" applyFont="1" applyAlignment="1">
      <alignment horizontal="right"/>
    </xf>
    <xf numFmtId="166" fontId="2" fillId="0" borderId="0" xfId="0" applyNumberFormat="1" applyFont="1"/>
    <xf numFmtId="10" fontId="5" fillId="11" borderId="3" xfId="6" applyNumberFormat="1" applyFont="1" applyFill="1" applyBorder="1" applyAlignment="1">
      <alignment horizontal="right" vertical="center"/>
    </xf>
    <xf numFmtId="0" fontId="5" fillId="3" borderId="1" xfId="0" applyFont="1" applyFill="1" applyBorder="1" applyAlignment="1">
      <alignment horizontal="right" vertical="center" wrapText="1"/>
    </xf>
    <xf numFmtId="165" fontId="4" fillId="5" borderId="1" xfId="0" applyNumberFormat="1" applyFont="1" applyFill="1" applyBorder="1" applyAlignment="1">
      <alignment horizontal="right" vertical="center"/>
    </xf>
    <xf numFmtId="165" fontId="2" fillId="0" borderId="1" xfId="0" applyNumberFormat="1" applyFont="1" applyBorder="1" applyAlignment="1">
      <alignment horizontal="distributed" vertical="distributed"/>
    </xf>
    <xf numFmtId="165" fontId="2" fillId="0" borderId="45" xfId="0" applyNumberFormat="1" applyFont="1" applyBorder="1" applyAlignment="1">
      <alignment horizontal="right" vertical="distributed"/>
    </xf>
    <xf numFmtId="165" fontId="4" fillId="5" borderId="1" xfId="0" applyNumberFormat="1" applyFont="1" applyFill="1" applyBorder="1" applyAlignment="1">
      <alignment horizontal="right" vertical="center" wrapText="1"/>
    </xf>
    <xf numFmtId="165" fontId="2" fillId="0" borderId="1" xfId="0" applyNumberFormat="1" applyFont="1" applyBorder="1" applyAlignment="1">
      <alignment horizontal="right" vertical="distributed"/>
    </xf>
    <xf numFmtId="165" fontId="4" fillId="7" borderId="1" xfId="0" applyNumberFormat="1" applyFont="1" applyFill="1" applyBorder="1" applyAlignment="1">
      <alignment horizontal="right" vertical="center"/>
    </xf>
    <xf numFmtId="165" fontId="2" fillId="0" borderId="1" xfId="0" applyNumberFormat="1" applyFont="1" applyBorder="1" applyAlignment="1">
      <alignment horizontal="center" vertical="distributed"/>
    </xf>
    <xf numFmtId="164" fontId="4" fillId="7" borderId="47" xfId="0" applyNumberFormat="1" applyFont="1" applyFill="1" applyBorder="1" applyAlignment="1">
      <alignment horizontal="right" vertical="center"/>
    </xf>
    <xf numFmtId="0" fontId="2" fillId="4" borderId="0" xfId="0" applyFont="1" applyFill="1" applyAlignment="1">
      <alignment vertical="distributed"/>
    </xf>
    <xf numFmtId="166" fontId="2" fillId="4" borderId="0" xfId="0" applyNumberFormat="1" applyFont="1" applyFill="1" applyAlignment="1">
      <alignment vertical="distributed"/>
    </xf>
    <xf numFmtId="166" fontId="3" fillId="2" borderId="0" xfId="0" applyNumberFormat="1" applyFont="1" applyFill="1"/>
    <xf numFmtId="0" fontId="2" fillId="4" borderId="0" xfId="0" applyFont="1" applyFill="1" applyAlignment="1">
      <alignment horizontal="center" vertical="center"/>
    </xf>
    <xf numFmtId="166" fontId="2" fillId="4" borderId="0" xfId="0" applyNumberFormat="1" applyFont="1" applyFill="1"/>
    <xf numFmtId="166" fontId="3" fillId="0" borderId="0" xfId="0" applyNumberFormat="1" applyFont="1"/>
    <xf numFmtId="0" fontId="2" fillId="0" borderId="0" xfId="0" applyFont="1" applyAlignment="1">
      <alignment horizontal="center" vertical="center"/>
    </xf>
    <xf numFmtId="166" fontId="2" fillId="4" borderId="0" xfId="0" applyNumberFormat="1" applyFont="1" applyFill="1" applyAlignment="1">
      <alignment horizontal="distributed" vertical="distributed"/>
    </xf>
    <xf numFmtId="166" fontId="2" fillId="0" borderId="0" xfId="0" applyNumberFormat="1" applyFont="1" applyAlignment="1">
      <alignment horizontal="distributed" vertical="distributed"/>
    </xf>
    <xf numFmtId="166" fontId="4" fillId="6" borderId="0" xfId="0" applyNumberFormat="1" applyFont="1" applyFill="1" applyAlignment="1">
      <alignment horizontal="distributed" vertical="distributed"/>
    </xf>
    <xf numFmtId="166" fontId="2" fillId="6" borderId="0" xfId="0" applyNumberFormat="1" applyFont="1" applyFill="1" applyAlignment="1">
      <alignment horizontal="distributed" vertical="distributed"/>
    </xf>
    <xf numFmtId="166" fontId="2" fillId="2" borderId="0" xfId="0" applyNumberFormat="1" applyFont="1" applyFill="1" applyAlignment="1">
      <alignment horizontal="distributed" vertical="distributed"/>
    </xf>
    <xf numFmtId="44" fontId="3" fillId="0" borderId="0" xfId="1" applyFont="1" applyAlignment="1"/>
    <xf numFmtId="0" fontId="17" fillId="0" borderId="0" xfId="0" applyFont="1"/>
    <xf numFmtId="0" fontId="18" fillId="0" borderId="5" xfId="0" applyFont="1" applyBorder="1" applyAlignment="1">
      <alignment horizontal="center" vertical="distributed"/>
    </xf>
    <xf numFmtId="0" fontId="17" fillId="0" borderId="0" xfId="0" applyFont="1" applyAlignment="1">
      <alignment vertical="distributed"/>
    </xf>
    <xf numFmtId="0" fontId="18" fillId="0" borderId="1" xfId="0" applyFont="1" applyBorder="1" applyAlignment="1">
      <alignment horizontal="center" vertical="distributed"/>
    </xf>
    <xf numFmtId="165" fontId="18" fillId="0" borderId="1" xfId="0" applyNumberFormat="1" applyFont="1" applyBorder="1" applyAlignment="1">
      <alignment horizontal="center" vertical="distributed"/>
    </xf>
    <xf numFmtId="165" fontId="18" fillId="0" borderId="45" xfId="0" applyNumberFormat="1" applyFont="1" applyBorder="1" applyAlignment="1">
      <alignment horizontal="center" vertical="distributed"/>
    </xf>
    <xf numFmtId="0" fontId="17" fillId="0" borderId="5" xfId="8" applyNumberFormat="1" applyFont="1" applyFill="1" applyBorder="1" applyAlignment="1">
      <alignment horizontal="center" vertical="center" wrapText="1"/>
    </xf>
    <xf numFmtId="0" fontId="17" fillId="0" borderId="1" xfId="9" applyFont="1" applyFill="1" applyBorder="1" applyAlignment="1">
      <alignment horizontal="left" vertical="center" wrapText="1"/>
    </xf>
    <xf numFmtId="167" fontId="17" fillId="0" borderId="1" xfId="8" applyNumberFormat="1" applyFont="1" applyFill="1" applyBorder="1" applyAlignment="1">
      <alignment horizontal="center" vertical="center" wrapText="1"/>
    </xf>
    <xf numFmtId="43" fontId="17" fillId="0" borderId="1" xfId="8" applyFont="1" applyFill="1" applyBorder="1" applyAlignment="1">
      <alignment horizontal="center" vertical="center" wrapText="1"/>
    </xf>
    <xf numFmtId="165" fontId="17" fillId="0" borderId="1" xfId="0" applyNumberFormat="1" applyFont="1" applyBorder="1" applyAlignment="1">
      <alignment horizontal="center" vertical="distributed"/>
    </xf>
    <xf numFmtId="165" fontId="17" fillId="0" borderId="45" xfId="0" applyNumberFormat="1" applyFont="1" applyBorder="1" applyAlignment="1">
      <alignment horizontal="center" vertical="distributed" shrinkToFit="1"/>
    </xf>
    <xf numFmtId="165" fontId="17" fillId="0" borderId="53" xfId="0" applyNumberFormat="1" applyFont="1" applyBorder="1" applyAlignment="1">
      <alignment horizontal="center" vertical="distributed" shrinkToFit="1"/>
    </xf>
    <xf numFmtId="4" fontId="17" fillId="0" borderId="1" xfId="0" applyNumberFormat="1" applyFont="1" applyBorder="1" applyAlignment="1">
      <alignment horizontal="center" vertical="distributed"/>
    </xf>
    <xf numFmtId="0" fontId="17" fillId="0" borderId="5" xfId="0" applyFont="1" applyBorder="1" applyAlignment="1">
      <alignment horizontal="center" vertical="distributed"/>
    </xf>
    <xf numFmtId="0" fontId="17" fillId="0" borderId="1" xfId="0" applyFont="1" applyBorder="1" applyAlignment="1">
      <alignment vertical="distributed"/>
    </xf>
    <xf numFmtId="0" fontId="17" fillId="0" borderId="30" xfId="0" applyFont="1" applyBorder="1" applyAlignment="1">
      <alignment horizontal="center" vertical="distributed"/>
    </xf>
    <xf numFmtId="0" fontId="17" fillId="0" borderId="31" xfId="0" applyFont="1" applyBorder="1" applyAlignment="1">
      <alignment horizontal="center" vertical="distributed"/>
    </xf>
    <xf numFmtId="165" fontId="17" fillId="0" borderId="32" xfId="0" applyNumberFormat="1" applyFont="1" applyBorder="1" applyAlignment="1">
      <alignment horizontal="center" vertical="distributed"/>
    </xf>
    <xf numFmtId="0" fontId="17" fillId="0" borderId="0" xfId="0" applyFont="1" applyAlignment="1">
      <alignment horizontal="center" vertical="distributed"/>
    </xf>
    <xf numFmtId="165" fontId="17" fillId="0" borderId="0" xfId="0" applyNumberFormat="1" applyFont="1" applyAlignment="1">
      <alignment horizontal="center" vertical="distributed"/>
    </xf>
    <xf numFmtId="165" fontId="17" fillId="0" borderId="0" xfId="0" applyNumberFormat="1" applyFont="1" applyAlignment="1">
      <alignment horizontal="center"/>
    </xf>
    <xf numFmtId="0" fontId="17" fillId="0" borderId="0" xfId="0" applyFont="1" applyAlignment="1">
      <alignment horizontal="center"/>
    </xf>
    <xf numFmtId="168" fontId="3" fillId="0" borderId="0" xfId="0" applyNumberFormat="1" applyFont="1"/>
    <xf numFmtId="0" fontId="20" fillId="10" borderId="7" xfId="4" applyFont="1" applyFill="1" applyBorder="1"/>
    <xf numFmtId="0" fontId="21" fillId="0" borderId="1" xfId="0" applyFont="1" applyFill="1" applyBorder="1" applyAlignment="1">
      <alignment horizontal="left" vertical="center" wrapText="1"/>
    </xf>
    <xf numFmtId="0" fontId="21" fillId="0" borderId="1" xfId="0" applyFont="1" applyFill="1" applyBorder="1" applyAlignment="1">
      <alignment horizontal="center" vertical="center"/>
    </xf>
    <xf numFmtId="2" fontId="21" fillId="0" borderId="1" xfId="0" applyNumberFormat="1" applyFont="1" applyFill="1" applyBorder="1" applyAlignment="1">
      <alignment horizontal="center" vertical="center"/>
    </xf>
    <xf numFmtId="165" fontId="21" fillId="0" borderId="4" xfId="0" applyNumberFormat="1" applyFont="1" applyFill="1" applyBorder="1" applyAlignment="1">
      <alignment horizontal="right" vertical="center"/>
    </xf>
    <xf numFmtId="0" fontId="21" fillId="0" borderId="0" xfId="0" applyFont="1" applyFill="1" applyAlignment="1">
      <alignment horizontal="center" vertical="center"/>
    </xf>
    <xf numFmtId="166" fontId="21" fillId="0" borderId="0" xfId="0" applyNumberFormat="1" applyFont="1" applyFill="1"/>
    <xf numFmtId="0" fontId="21" fillId="0" borderId="0" xfId="0" applyFont="1" applyFill="1"/>
    <xf numFmtId="165" fontId="21" fillId="0" borderId="1" xfId="0" applyNumberFormat="1" applyFont="1" applyBorder="1" applyAlignment="1">
      <alignment horizontal="center" vertical="center" wrapText="1"/>
    </xf>
    <xf numFmtId="0" fontId="22" fillId="7" borderId="1" xfId="0" applyFont="1" applyFill="1" applyBorder="1" applyAlignment="1">
      <alignment horizontal="left" vertical="center"/>
    </xf>
    <xf numFmtId="0" fontId="21" fillId="0" borderId="1" xfId="0" applyFont="1" applyBorder="1" applyAlignment="1">
      <alignment horizontal="justify" vertical="distributed" wrapText="1"/>
    </xf>
    <xf numFmtId="0" fontId="21" fillId="0" borderId="1" xfId="0" applyFont="1" applyBorder="1" applyAlignment="1">
      <alignment horizontal="center" vertical="center" wrapText="1"/>
    </xf>
    <xf numFmtId="0" fontId="21" fillId="0" borderId="1" xfId="0" applyFont="1" applyBorder="1" applyAlignment="1">
      <alignment horizontal="center" vertical="distributed" wrapText="1"/>
    </xf>
    <xf numFmtId="0" fontId="2" fillId="0" borderId="0" xfId="0" applyFont="1" applyFill="1" applyAlignment="1">
      <alignment horizontal="distributed" vertical="distributed"/>
    </xf>
    <xf numFmtId="166" fontId="2" fillId="0" borderId="0" xfId="0" applyNumberFormat="1" applyFont="1" applyFill="1" applyAlignment="1">
      <alignment horizontal="distributed" vertical="distributed"/>
    </xf>
    <xf numFmtId="0" fontId="22" fillId="13" borderId="1" xfId="0" applyFont="1" applyFill="1" applyBorder="1" applyAlignment="1">
      <alignment horizontal="center" vertical="center"/>
    </xf>
    <xf numFmtId="0" fontId="4" fillId="13" borderId="1" xfId="0" applyFont="1" applyFill="1" applyBorder="1" applyAlignment="1">
      <alignment horizontal="center" vertical="center"/>
    </xf>
    <xf numFmtId="0" fontId="22" fillId="13" borderId="1" xfId="0" applyFont="1" applyFill="1" applyBorder="1" applyAlignment="1">
      <alignment horizontal="left" vertical="center"/>
    </xf>
    <xf numFmtId="2" fontId="4" fillId="13" borderId="1" xfId="0" applyNumberFormat="1" applyFont="1" applyFill="1" applyBorder="1" applyAlignment="1">
      <alignment horizontal="center" vertical="center"/>
    </xf>
    <xf numFmtId="0" fontId="4" fillId="13" borderId="1" xfId="0" applyFont="1" applyFill="1" applyBorder="1" applyAlignment="1">
      <alignment horizontal="left" vertical="center"/>
    </xf>
    <xf numFmtId="165" fontId="2" fillId="13" borderId="1" xfId="0" applyNumberFormat="1" applyFont="1" applyFill="1" applyBorder="1" applyAlignment="1">
      <alignment horizontal="distributed" vertical="distributed"/>
    </xf>
    <xf numFmtId="165" fontId="4" fillId="13" borderId="1" xfId="0" applyNumberFormat="1" applyFont="1" applyFill="1" applyBorder="1" applyAlignment="1">
      <alignment horizontal="right" vertical="center"/>
    </xf>
    <xf numFmtId="165" fontId="21" fillId="0" borderId="1" xfId="0" applyNumberFormat="1" applyFont="1" applyBorder="1" applyAlignment="1">
      <alignment horizontal="distributed" vertical="distributed"/>
    </xf>
    <xf numFmtId="0" fontId="21" fillId="0" borderId="0" xfId="0" applyFont="1" applyFill="1" applyAlignment="1">
      <alignment horizontal="distributed" vertical="distributed"/>
    </xf>
    <xf numFmtId="166" fontId="21" fillId="0" borderId="0" xfId="0" applyNumberFormat="1" applyFont="1" applyFill="1" applyAlignment="1">
      <alignment horizontal="distributed" vertical="distributed"/>
    </xf>
    <xf numFmtId="0" fontId="21" fillId="0" borderId="1" xfId="0" applyFont="1" applyBorder="1" applyAlignment="1">
      <alignment horizontal="distributed" vertical="distributed"/>
    </xf>
    <xf numFmtId="49" fontId="23" fillId="0" borderId="1" xfId="0" applyNumberFormat="1" applyFont="1" applyBorder="1" applyAlignment="1">
      <alignment vertical="center" wrapText="1" readingOrder="1"/>
    </xf>
    <xf numFmtId="2" fontId="21" fillId="0" borderId="1" xfId="0" applyNumberFormat="1" applyFont="1" applyBorder="1" applyAlignment="1">
      <alignment horizontal="center" vertical="center"/>
    </xf>
    <xf numFmtId="165" fontId="21" fillId="0" borderId="1" xfId="0" applyNumberFormat="1" applyFont="1" applyBorder="1" applyAlignment="1">
      <alignment horizontal="right" vertical="distributed"/>
    </xf>
    <xf numFmtId="49" fontId="23" fillId="0" borderId="0" xfId="0" applyNumberFormat="1" applyFont="1" applyAlignment="1">
      <alignment vertical="center" wrapText="1" readingOrder="1"/>
    </xf>
    <xf numFmtId="0" fontId="21" fillId="0" borderId="0" xfId="0" applyFont="1" applyAlignment="1">
      <alignment horizontal="distributed" vertical="distributed"/>
    </xf>
    <xf numFmtId="0" fontId="21" fillId="0" borderId="1" xfId="0" applyFont="1" applyFill="1" applyBorder="1" applyAlignment="1">
      <alignment horizontal="left" vertical="distributed" wrapText="1"/>
    </xf>
    <xf numFmtId="49" fontId="24" fillId="0" borderId="0" xfId="0" applyNumberFormat="1" applyFont="1" applyAlignment="1">
      <alignment vertical="center" wrapText="1" readingOrder="1"/>
    </xf>
    <xf numFmtId="0" fontId="22" fillId="0" borderId="0" xfId="0" applyFont="1" applyAlignment="1">
      <alignment horizontal="distributed" vertical="distributed"/>
    </xf>
    <xf numFmtId="0" fontId="22" fillId="13" borderId="1" xfId="0" applyFont="1" applyFill="1" applyBorder="1" applyAlignment="1">
      <alignment horizontal="distributed" vertical="distributed"/>
    </xf>
    <xf numFmtId="0" fontId="22" fillId="13" borderId="1" xfId="0" applyFont="1" applyFill="1" applyBorder="1" applyAlignment="1">
      <alignment horizontal="center" vertical="center" wrapText="1"/>
    </xf>
    <xf numFmtId="49" fontId="24" fillId="13" borderId="1" xfId="0" applyNumberFormat="1" applyFont="1" applyFill="1" applyBorder="1" applyAlignment="1">
      <alignment vertical="center" wrapText="1" readingOrder="1"/>
    </xf>
    <xf numFmtId="0" fontId="22" fillId="13" borderId="1" xfId="0" applyFont="1" applyFill="1" applyBorder="1" applyAlignment="1">
      <alignment horizontal="center" vertical="distributed" wrapText="1"/>
    </xf>
    <xf numFmtId="2" fontId="22" fillId="13" borderId="1" xfId="0" applyNumberFormat="1" applyFont="1" applyFill="1" applyBorder="1" applyAlignment="1">
      <alignment horizontal="center" vertical="center"/>
    </xf>
    <xf numFmtId="165" fontId="22" fillId="13" borderId="1" xfId="0" applyNumberFormat="1" applyFont="1" applyFill="1" applyBorder="1" applyAlignment="1">
      <alignment horizontal="distributed" vertical="distributed"/>
    </xf>
    <xf numFmtId="165" fontId="22" fillId="13" borderId="1" xfId="0" applyNumberFormat="1" applyFont="1" applyFill="1" applyBorder="1" applyAlignment="1">
      <alignment horizontal="right" vertical="distributed"/>
    </xf>
    <xf numFmtId="0" fontId="22" fillId="12" borderId="1" xfId="0" applyFont="1" applyFill="1" applyBorder="1" applyAlignment="1">
      <alignment horizontal="distributed" vertical="distributed"/>
    </xf>
    <xf numFmtId="0" fontId="22" fillId="12" borderId="1" xfId="0" applyFont="1" applyFill="1" applyBorder="1" applyAlignment="1">
      <alignment horizontal="center" vertical="center" wrapText="1"/>
    </xf>
    <xf numFmtId="49" fontId="24" fillId="12" borderId="1" xfId="0" applyNumberFormat="1" applyFont="1" applyFill="1" applyBorder="1" applyAlignment="1">
      <alignment vertical="center" wrapText="1" readingOrder="1"/>
    </xf>
    <xf numFmtId="0" fontId="22" fillId="12" borderId="1" xfId="0" applyFont="1" applyFill="1" applyBorder="1" applyAlignment="1">
      <alignment horizontal="center" vertical="distributed" wrapText="1"/>
    </xf>
    <xf numFmtId="2" fontId="22" fillId="12" borderId="1" xfId="0" applyNumberFormat="1" applyFont="1" applyFill="1" applyBorder="1" applyAlignment="1">
      <alignment horizontal="center" vertical="center"/>
    </xf>
    <xf numFmtId="165" fontId="22" fillId="12" borderId="1" xfId="0" applyNumberFormat="1" applyFont="1" applyFill="1" applyBorder="1" applyAlignment="1">
      <alignment horizontal="distributed" vertical="distributed"/>
    </xf>
    <xf numFmtId="165" fontId="22" fillId="12" borderId="1" xfId="0" applyNumberFormat="1" applyFont="1" applyFill="1" applyBorder="1" applyAlignment="1">
      <alignment horizontal="right" vertical="distributed"/>
    </xf>
    <xf numFmtId="0" fontId="21" fillId="0" borderId="1" xfId="0" applyFont="1" applyBorder="1" applyAlignment="1">
      <alignment horizontal="center" vertical="distributed"/>
    </xf>
    <xf numFmtId="49" fontId="6" fillId="0" borderId="0" xfId="0" applyNumberFormat="1" applyFont="1" applyFill="1" applyAlignment="1">
      <alignment vertical="center" wrapText="1" readingOrder="1"/>
    </xf>
    <xf numFmtId="0" fontId="21" fillId="0" borderId="1" xfId="0" applyFont="1" applyFill="1" applyBorder="1" applyAlignment="1">
      <alignment horizontal="center" vertical="center" wrapText="1"/>
    </xf>
    <xf numFmtId="49" fontId="23" fillId="0" borderId="1" xfId="0" applyNumberFormat="1" applyFont="1" applyFill="1" applyBorder="1" applyAlignment="1">
      <alignment vertical="center" wrapText="1" readingOrder="1"/>
    </xf>
    <xf numFmtId="0" fontId="21" fillId="0" borderId="1" xfId="0" applyFont="1" applyFill="1" applyBorder="1" applyAlignment="1">
      <alignment horizontal="center" vertical="distributed" wrapText="1"/>
    </xf>
    <xf numFmtId="165" fontId="21" fillId="0" borderId="1" xfId="0" applyNumberFormat="1" applyFont="1" applyFill="1" applyBorder="1" applyAlignment="1">
      <alignment horizontal="distributed" vertical="distributed"/>
    </xf>
    <xf numFmtId="49" fontId="23" fillId="0" borderId="0" xfId="0" applyNumberFormat="1" applyFont="1" applyFill="1" applyAlignment="1">
      <alignment vertical="center" wrapText="1" readingOrder="1"/>
    </xf>
    <xf numFmtId="0" fontId="21" fillId="0" borderId="5" xfId="0" applyFont="1" applyBorder="1" applyAlignment="1">
      <alignment horizontal="center" vertical="distributed"/>
    </xf>
    <xf numFmtId="0" fontId="5" fillId="0" borderId="16" xfId="4" applyFont="1" applyBorder="1" applyAlignment="1">
      <alignment horizontal="center" vertical="center" wrapText="1"/>
    </xf>
    <xf numFmtId="0" fontId="5" fillId="0" borderId="0" xfId="4" applyFont="1" applyAlignment="1">
      <alignment horizontal="center" vertical="center" wrapText="1"/>
    </xf>
    <xf numFmtId="0" fontId="4" fillId="0" borderId="1" xfId="0" applyFont="1" applyBorder="1" applyAlignment="1">
      <alignment horizontal="center" vertical="distributed" wrapText="1"/>
    </xf>
    <xf numFmtId="0" fontId="7" fillId="9" borderId="10" xfId="3" applyFont="1" applyBorder="1" applyAlignment="1">
      <alignment horizontal="center" vertical="center" wrapText="1"/>
    </xf>
    <xf numFmtId="0" fontId="7" fillId="9" borderId="11" xfId="3" applyFont="1" applyBorder="1" applyAlignment="1">
      <alignment horizontal="center" vertical="center" wrapText="1"/>
    </xf>
    <xf numFmtId="0" fontId="7" fillId="9" borderId="14" xfId="3" applyFont="1" applyBorder="1" applyAlignment="1">
      <alignment horizontal="center" vertical="center" wrapText="1"/>
    </xf>
    <xf numFmtId="0" fontId="7" fillId="9" borderId="15" xfId="3" applyFont="1" applyBorder="1" applyAlignment="1">
      <alignment horizontal="center" vertical="center" wrapText="1"/>
    </xf>
    <xf numFmtId="0" fontId="4" fillId="7" borderId="6" xfId="0" applyFont="1" applyFill="1" applyBorder="1" applyAlignment="1">
      <alignment horizontal="center" vertical="center"/>
    </xf>
    <xf numFmtId="0" fontId="4" fillId="7" borderId="7" xfId="0" applyFont="1" applyFill="1" applyBorder="1" applyAlignment="1">
      <alignment horizontal="center" vertical="center"/>
    </xf>
    <xf numFmtId="0" fontId="4" fillId="7" borderId="43" xfId="0" applyFont="1" applyFill="1" applyBorder="1" applyAlignment="1">
      <alignment horizontal="center" vertical="center"/>
    </xf>
    <xf numFmtId="0" fontId="5" fillId="8" borderId="8" xfId="4" applyFont="1" applyFill="1" applyBorder="1" applyAlignment="1">
      <alignment horizontal="center" vertical="center" wrapText="1"/>
    </xf>
    <xf numFmtId="0" fontId="5" fillId="8" borderId="9" xfId="4" applyFont="1" applyFill="1" applyBorder="1" applyAlignment="1">
      <alignment horizontal="center" vertical="center" wrapText="1"/>
    </xf>
    <xf numFmtId="0" fontId="7" fillId="9" borderId="12" xfId="3" applyFont="1" applyBorder="1" applyAlignment="1">
      <alignment horizontal="left" vertical="center" wrapText="1"/>
    </xf>
    <xf numFmtId="0" fontId="7" fillId="9" borderId="13" xfId="3" applyFont="1" applyBorder="1" applyAlignment="1">
      <alignment horizontal="left" vertical="center" wrapText="1"/>
    </xf>
    <xf numFmtId="0" fontId="7" fillId="9" borderId="48" xfId="3" applyFont="1" applyBorder="1" applyAlignment="1">
      <alignment horizontal="left" vertical="center" wrapText="1"/>
    </xf>
    <xf numFmtId="165" fontId="7" fillId="9" borderId="13" xfId="3" applyNumberFormat="1" applyFont="1" applyBorder="1" applyAlignment="1">
      <alignment horizontal="left" vertical="center" wrapText="1"/>
    </xf>
    <xf numFmtId="2" fontId="4" fillId="0" borderId="2" xfId="0" applyNumberFormat="1" applyFont="1" applyBorder="1" applyAlignment="1">
      <alignment horizontal="center" vertical="distributed"/>
    </xf>
    <xf numFmtId="2" fontId="4" fillId="0" borderId="3" xfId="0" applyNumberFormat="1" applyFont="1" applyBorder="1" applyAlignment="1">
      <alignment horizontal="center" vertical="distributed"/>
    </xf>
    <xf numFmtId="49" fontId="4" fillId="0" borderId="4" xfId="0" applyNumberFormat="1" applyFont="1" applyBorder="1" applyAlignment="1">
      <alignment horizontal="left" vertical="distributed"/>
    </xf>
    <xf numFmtId="49" fontId="4" fillId="0" borderId="2" xfId="0" applyNumberFormat="1" applyFont="1" applyBorder="1" applyAlignment="1">
      <alignment horizontal="left" vertical="distributed"/>
    </xf>
    <xf numFmtId="49" fontId="4" fillId="0" borderId="3" xfId="0" applyNumberFormat="1" applyFont="1" applyBorder="1" applyAlignment="1">
      <alignment horizontal="left" vertical="distributed"/>
    </xf>
    <xf numFmtId="0" fontId="18" fillId="0" borderId="5" xfId="0" applyFont="1" applyBorder="1" applyAlignment="1">
      <alignment horizontal="center" vertical="distributed"/>
    </xf>
    <xf numFmtId="0" fontId="18" fillId="0" borderId="36" xfId="0" applyFont="1" applyBorder="1" applyAlignment="1">
      <alignment horizontal="center" vertical="distributed"/>
    </xf>
    <xf numFmtId="0" fontId="17" fillId="0" borderId="1" xfId="0" applyFont="1" applyBorder="1" applyAlignment="1">
      <alignment horizontal="center" vertical="distributed"/>
    </xf>
    <xf numFmtId="0" fontId="17" fillId="0" borderId="40" xfId="0" applyFont="1" applyBorder="1" applyAlignment="1">
      <alignment horizontal="center" vertical="distributed"/>
    </xf>
    <xf numFmtId="0" fontId="18" fillId="0" borderId="30" xfId="0" applyFont="1" applyBorder="1" applyAlignment="1">
      <alignment horizontal="center" vertical="distributed"/>
    </xf>
    <xf numFmtId="0" fontId="18" fillId="0" borderId="31" xfId="0" applyFont="1" applyBorder="1" applyAlignment="1">
      <alignment horizontal="center" vertical="distributed"/>
    </xf>
    <xf numFmtId="0" fontId="18" fillId="0" borderId="32" xfId="0" applyFont="1" applyBorder="1" applyAlignment="1">
      <alignment horizontal="center" vertical="distributed"/>
    </xf>
    <xf numFmtId="0" fontId="18" fillId="0" borderId="6" xfId="0" applyFont="1" applyBorder="1" applyAlignment="1">
      <alignment horizontal="center" vertical="distributed"/>
    </xf>
    <xf numFmtId="0" fontId="18" fillId="0" borderId="7" xfId="0" applyFont="1" applyBorder="1" applyAlignment="1">
      <alignment horizontal="center" vertical="distributed"/>
    </xf>
    <xf numFmtId="0" fontId="18" fillId="0" borderId="54" xfId="0" applyFont="1" applyBorder="1" applyAlignment="1">
      <alignment horizontal="center" vertical="distributed"/>
    </xf>
    <xf numFmtId="165" fontId="19" fillId="0" borderId="53" xfId="0" applyNumberFormat="1" applyFont="1" applyBorder="1" applyAlignment="1">
      <alignment horizontal="center" vertical="distributed" shrinkToFit="1"/>
    </xf>
    <xf numFmtId="165" fontId="19" fillId="0" borderId="55" xfId="0" applyNumberFormat="1" applyFont="1" applyBorder="1" applyAlignment="1">
      <alignment horizontal="center" vertical="distributed" shrinkToFit="1"/>
    </xf>
    <xf numFmtId="0" fontId="16" fillId="0" borderId="50" xfId="0" applyFont="1" applyBorder="1" applyAlignment="1">
      <alignment horizontal="center" vertical="distributed"/>
    </xf>
    <xf numFmtId="0" fontId="16" fillId="0" borderId="51" xfId="0" applyFont="1" applyBorder="1" applyAlignment="1">
      <alignment horizontal="center" vertical="distributed"/>
    </xf>
    <xf numFmtId="0" fontId="16" fillId="0" borderId="52" xfId="0" applyFont="1" applyBorder="1" applyAlignment="1">
      <alignment horizontal="center" vertical="distributed"/>
    </xf>
    <xf numFmtId="0" fontId="17" fillId="0" borderId="1" xfId="0" applyFont="1" applyBorder="1" applyAlignment="1">
      <alignment horizontal="left" vertical="distributed"/>
    </xf>
    <xf numFmtId="0" fontId="17" fillId="0" borderId="45" xfId="0" applyFont="1" applyBorder="1" applyAlignment="1">
      <alignment horizontal="left" vertical="distributed"/>
    </xf>
    <xf numFmtId="0" fontId="18" fillId="0" borderId="1" xfId="0" applyFont="1" applyBorder="1" applyAlignment="1">
      <alignment horizontal="center" vertical="distributed"/>
    </xf>
    <xf numFmtId="0" fontId="18" fillId="0" borderId="45" xfId="0" applyFont="1" applyBorder="1" applyAlignment="1">
      <alignment horizontal="center" vertical="distributed"/>
    </xf>
    <xf numFmtId="167" fontId="18" fillId="0" borderId="4" xfId="8" applyNumberFormat="1" applyFont="1" applyFill="1" applyBorder="1" applyAlignment="1">
      <alignment horizontal="center" vertical="center" wrapText="1"/>
    </xf>
    <xf numFmtId="167" fontId="18" fillId="0" borderId="2" xfId="8" applyNumberFormat="1" applyFont="1" applyFill="1" applyBorder="1" applyAlignment="1">
      <alignment horizontal="center" vertical="center" wrapText="1"/>
    </xf>
    <xf numFmtId="167" fontId="18" fillId="0" borderId="3" xfId="8" applyNumberFormat="1" applyFont="1" applyFill="1" applyBorder="1" applyAlignment="1">
      <alignment horizontal="center" vertical="center" wrapText="1"/>
    </xf>
    <xf numFmtId="2" fontId="8" fillId="0" borderId="28" xfId="4" applyNumberFormat="1" applyFont="1" applyBorder="1" applyAlignment="1">
      <alignment horizontal="center" vertical="center"/>
    </xf>
    <xf numFmtId="2" fontId="8" fillId="0" borderId="26" xfId="4" applyNumberFormat="1" applyFont="1" applyBorder="1" applyAlignment="1">
      <alignment horizontal="center" vertical="center"/>
    </xf>
    <xf numFmtId="49" fontId="8" fillId="0" borderId="30" xfId="4" applyNumberFormat="1" applyFont="1" applyBorder="1" applyAlignment="1">
      <alignment horizontal="center" vertical="distributed"/>
    </xf>
    <xf numFmtId="0" fontId="8" fillId="0" borderId="31" xfId="4" applyFont="1" applyBorder="1" applyAlignment="1">
      <alignment horizontal="center" vertical="distributed"/>
    </xf>
    <xf numFmtId="0" fontId="8" fillId="0" borderId="32" xfId="4" applyFont="1" applyBorder="1" applyAlignment="1">
      <alignment horizontal="center" vertical="distributed"/>
    </xf>
    <xf numFmtId="0" fontId="8" fillId="0" borderId="33" xfId="4" applyFont="1" applyBorder="1" applyAlignment="1">
      <alignment horizontal="center" vertical="distributed"/>
    </xf>
    <xf numFmtId="0" fontId="8" fillId="0" borderId="34" xfId="4" applyFont="1" applyBorder="1" applyAlignment="1">
      <alignment horizontal="center" vertical="distributed"/>
    </xf>
    <xf numFmtId="0" fontId="8" fillId="0" borderId="35" xfId="4" applyFont="1" applyBorder="1" applyAlignment="1">
      <alignment horizontal="center" vertical="distributed"/>
    </xf>
    <xf numFmtId="0" fontId="8" fillId="0" borderId="1" xfId="4" applyFont="1" applyBorder="1" applyAlignment="1">
      <alignment horizontal="center" vertical="distributed" wrapText="1"/>
    </xf>
    <xf numFmtId="0" fontId="8" fillId="0" borderId="1" xfId="4" applyFont="1" applyBorder="1" applyAlignment="1">
      <alignment horizontal="center" vertical="distributed"/>
    </xf>
    <xf numFmtId="165" fontId="8" fillId="0" borderId="28" xfId="7" applyNumberFormat="1" applyFont="1" applyBorder="1" applyAlignment="1">
      <alignment horizontal="center" vertical="center"/>
    </xf>
    <xf numFmtId="165" fontId="8" fillId="0" borderId="26" xfId="7" applyNumberFormat="1" applyFont="1" applyBorder="1" applyAlignment="1">
      <alignment horizontal="center" vertical="center"/>
    </xf>
    <xf numFmtId="0" fontId="9" fillId="0" borderId="37" xfId="4" applyFont="1" applyBorder="1" applyAlignment="1">
      <alignment horizontal="center" vertical="center"/>
    </xf>
    <xf numFmtId="0" fontId="9" fillId="0" borderId="38" xfId="4" applyFont="1" applyBorder="1" applyAlignment="1">
      <alignment horizontal="center" vertical="center"/>
    </xf>
    <xf numFmtId="0" fontId="9" fillId="0" borderId="39" xfId="4" applyFont="1" applyBorder="1" applyAlignment="1">
      <alignment horizontal="center" vertical="center"/>
    </xf>
    <xf numFmtId="0" fontId="8" fillId="0" borderId="25" xfId="4" applyFont="1" applyBorder="1" applyAlignment="1">
      <alignment horizontal="center" vertical="center"/>
    </xf>
    <xf numFmtId="0" fontId="8" fillId="0" borderId="5" xfId="4" applyFont="1" applyBorder="1" applyAlignment="1">
      <alignment horizontal="center" vertical="center"/>
    </xf>
    <xf numFmtId="0" fontId="8" fillId="0" borderId="29" xfId="4" applyFont="1" applyBorder="1" applyAlignment="1">
      <alignment horizontal="center" vertical="center"/>
    </xf>
    <xf numFmtId="0" fontId="8" fillId="0" borderId="26" xfId="4" applyFont="1" applyBorder="1" applyAlignment="1">
      <alignment horizontal="center" vertical="distributed" wrapText="1"/>
    </xf>
    <xf numFmtId="0" fontId="8" fillId="10" borderId="0" xfId="4" applyFont="1" applyFill="1" applyAlignment="1">
      <alignment horizontal="center"/>
    </xf>
    <xf numFmtId="0" fontId="8" fillId="10" borderId="42" xfId="4" applyFont="1" applyFill="1" applyBorder="1" applyAlignment="1">
      <alignment horizontal="center"/>
    </xf>
    <xf numFmtId="0" fontId="9" fillId="10" borderId="18" xfId="4" applyFont="1" applyFill="1" applyBorder="1" applyAlignment="1">
      <alignment horizontal="center"/>
    </xf>
    <xf numFmtId="0" fontId="9" fillId="10" borderId="19" xfId="4" applyFont="1" applyFill="1" applyBorder="1" applyAlignment="1">
      <alignment horizontal="center"/>
    </xf>
    <xf numFmtId="0" fontId="9" fillId="10" borderId="24" xfId="4" applyFont="1" applyFill="1" applyBorder="1" applyAlignment="1">
      <alignment horizontal="center"/>
    </xf>
    <xf numFmtId="0" fontId="11" fillId="0" borderId="4" xfId="4" applyFont="1" applyBorder="1" applyAlignment="1">
      <alignment horizontal="center" vertical="center"/>
    </xf>
    <xf numFmtId="0" fontId="11" fillId="0" borderId="2" xfId="4" applyFont="1" applyBorder="1" applyAlignment="1">
      <alignment horizontal="center" vertical="center"/>
    </xf>
    <xf numFmtId="0" fontId="11" fillId="0" borderId="3" xfId="4" applyFont="1" applyBorder="1" applyAlignment="1">
      <alignment horizontal="center" vertical="center"/>
    </xf>
    <xf numFmtId="0" fontId="9" fillId="0" borderId="4" xfId="4" applyFont="1" applyBorder="1" applyAlignment="1">
      <alignment horizontal="center" vertical="center"/>
    </xf>
    <xf numFmtId="0" fontId="9" fillId="0" borderId="2" xfId="4" applyFont="1" applyBorder="1" applyAlignment="1">
      <alignment horizontal="center" vertical="center"/>
    </xf>
    <xf numFmtId="0" fontId="9" fillId="0" borderId="3" xfId="4" applyFont="1" applyBorder="1" applyAlignment="1">
      <alignment horizontal="center" vertical="center"/>
    </xf>
    <xf numFmtId="165" fontId="8" fillId="0" borderId="27" xfId="7" applyNumberFormat="1" applyFont="1" applyBorder="1" applyAlignment="1">
      <alignment horizontal="center" vertical="center"/>
    </xf>
    <xf numFmtId="2" fontId="8" fillId="0" borderId="27" xfId="4" applyNumberFormat="1" applyFont="1" applyBorder="1" applyAlignment="1">
      <alignment horizontal="center" vertical="center"/>
    </xf>
    <xf numFmtId="0" fontId="12" fillId="10" borderId="21" xfId="4" applyFont="1" applyFill="1" applyBorder="1" applyAlignment="1">
      <alignment horizontal="center"/>
    </xf>
    <xf numFmtId="0" fontId="12" fillId="10" borderId="41" xfId="4" applyFont="1" applyFill="1" applyBorder="1" applyAlignment="1">
      <alignment horizontal="center"/>
    </xf>
    <xf numFmtId="0" fontId="9" fillId="10" borderId="0" xfId="4" applyFont="1" applyFill="1" applyAlignment="1">
      <alignment horizontal="center"/>
    </xf>
    <xf numFmtId="0" fontId="9" fillId="10" borderId="42" xfId="4" applyFont="1" applyFill="1" applyBorder="1" applyAlignment="1">
      <alignment horizontal="center"/>
    </xf>
  </cellXfs>
  <cellStyles count="10">
    <cellStyle name="Moeda" xfId="1" builtinId="4"/>
    <cellStyle name="Moeda 2" xfId="5"/>
    <cellStyle name="Normal" xfId="0" builtinId="0"/>
    <cellStyle name="Normal 2" xfId="4"/>
    <cellStyle name="Normal 3" xfId="9"/>
    <cellStyle name="Porcentagem" xfId="2" builtinId="5"/>
    <cellStyle name="Porcentagem 2" xfId="6"/>
    <cellStyle name="Saída" xfId="3" builtinId="21"/>
    <cellStyle name="Vírgula 2" xfId="7"/>
    <cellStyle name="Vírgula 3"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762000</xdr:colOff>
      <xdr:row>0</xdr:row>
      <xdr:rowOff>282956</xdr:rowOff>
    </xdr:from>
    <xdr:to>
      <xdr:col>7</xdr:col>
      <xdr:colOff>190500</xdr:colOff>
      <xdr:row>3</xdr:row>
      <xdr:rowOff>92076</xdr:rowOff>
    </xdr:to>
    <xdr:pic>
      <xdr:nvPicPr>
        <xdr:cNvPr id="4" name="Imagem 3" descr="Logomarcas horizontal PMJM 2025 a 2028">
          <a:extLst>
            <a:ext uri="{FF2B5EF4-FFF2-40B4-BE49-F238E27FC236}">
              <a16:creationId xmlns:a16="http://schemas.microsoft.com/office/drawing/2014/main" id="{3C65FE8F-768A-4B08-8B30-3DAE225A8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75800" y="282956"/>
          <a:ext cx="3111500" cy="952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123825</xdr:colOff>
      <xdr:row>1</xdr:row>
      <xdr:rowOff>190500</xdr:rowOff>
    </xdr:from>
    <xdr:to>
      <xdr:col>10</xdr:col>
      <xdr:colOff>862229</xdr:colOff>
      <xdr:row>3</xdr:row>
      <xdr:rowOff>28575</xdr:rowOff>
    </xdr:to>
    <xdr:pic>
      <xdr:nvPicPr>
        <xdr:cNvPr id="3" name="Imagem 2" descr="Logomarcas horizontal PMJM 2025 a 2028">
          <a:extLst>
            <a:ext uri="{FF2B5EF4-FFF2-40B4-BE49-F238E27FC236}">
              <a16:creationId xmlns:a16="http://schemas.microsoft.com/office/drawing/2014/main" id="{3C65FE8F-768A-4B08-8B30-3DAE225A8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4125" y="476250"/>
          <a:ext cx="1338479"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4506668294322"/>
  </sheetPr>
  <dimension ref="A1:K125"/>
  <sheetViews>
    <sheetView showGridLines="0" tabSelected="1" view="pageBreakPreview" zoomScale="75" zoomScaleNormal="75" zoomScaleSheetLayoutView="75" workbookViewId="0">
      <selection activeCell="B2" sqref="B2:D2"/>
    </sheetView>
  </sheetViews>
  <sheetFormatPr defaultColWidth="9.140625" defaultRowHeight="16.5"/>
  <cols>
    <col min="1" max="1" width="9.140625" style="5"/>
    <col min="2" max="2" width="17.42578125" style="14" customWidth="1"/>
    <col min="3" max="3" width="89.140625" style="5" customWidth="1"/>
    <col min="4" max="4" width="16.28515625" style="5" customWidth="1"/>
    <col min="5" max="5" width="21.42578125" style="15" customWidth="1"/>
    <col min="6" max="6" width="14.42578125" style="5" customWidth="1"/>
    <col min="7" max="7" width="19.28515625" style="5" customWidth="1"/>
    <col min="8" max="8" width="18.7109375" style="81" customWidth="1"/>
    <col min="9" max="9" width="16.140625" style="5" customWidth="1"/>
    <col min="10" max="10" width="22.85546875" style="82" customWidth="1"/>
    <col min="11" max="11" width="13.42578125" style="5" bestFit="1" customWidth="1"/>
    <col min="12" max="16384" width="9.140625" style="5"/>
  </cols>
  <sheetData>
    <row r="1" spans="1:11" s="1" customFormat="1" ht="30.75" customHeight="1">
      <c r="A1" s="16"/>
      <c r="B1" s="202" t="s">
        <v>0</v>
      </c>
      <c r="C1" s="203"/>
      <c r="D1" s="17" t="s">
        <v>148</v>
      </c>
      <c r="E1" s="188"/>
      <c r="F1" s="188"/>
      <c r="G1" s="188"/>
      <c r="H1" s="188"/>
      <c r="I1" s="93"/>
      <c r="J1" s="94"/>
    </row>
    <row r="2" spans="1:11" s="1" customFormat="1" ht="33" customHeight="1">
      <c r="A2" s="18" t="s">
        <v>1</v>
      </c>
      <c r="B2" s="204" t="s">
        <v>140</v>
      </c>
      <c r="C2" s="205"/>
      <c r="D2" s="206"/>
      <c r="E2" s="188"/>
      <c r="F2" s="188"/>
      <c r="G2" s="188"/>
      <c r="H2" s="188"/>
      <c r="I2" s="93"/>
      <c r="J2" s="94"/>
    </row>
    <row r="3" spans="1:11" s="1" customFormat="1" ht="26.25" customHeight="1">
      <c r="A3" s="18" t="s">
        <v>2</v>
      </c>
      <c r="B3" s="204" t="s">
        <v>141</v>
      </c>
      <c r="C3" s="205"/>
      <c r="D3" s="206"/>
      <c r="E3" s="188"/>
      <c r="F3" s="188"/>
      <c r="G3" s="188"/>
      <c r="H3" s="188"/>
      <c r="I3" s="93"/>
      <c r="J3" s="94"/>
    </row>
    <row r="4" spans="1:11" s="1" customFormat="1" ht="29.25" customHeight="1">
      <c r="A4" s="18" t="s">
        <v>3</v>
      </c>
      <c r="B4" s="204" t="s">
        <v>142</v>
      </c>
      <c r="C4" s="205"/>
      <c r="D4" s="206"/>
      <c r="E4" s="188"/>
      <c r="F4" s="188"/>
      <c r="G4" s="188"/>
      <c r="H4" s="188"/>
      <c r="I4" s="93"/>
      <c r="J4" s="94"/>
    </row>
    <row r="5" spans="1:11" s="1" customFormat="1" ht="33" customHeight="1">
      <c r="A5" s="18" t="s">
        <v>4</v>
      </c>
      <c r="B5" s="205"/>
      <c r="C5" s="205"/>
      <c r="D5" s="205"/>
      <c r="E5" s="205"/>
      <c r="F5" s="206"/>
      <c r="G5" s="18" t="s">
        <v>5</v>
      </c>
      <c r="H5" s="83">
        <v>0.24740000000000001</v>
      </c>
      <c r="I5" s="93"/>
      <c r="J5" s="94"/>
    </row>
    <row r="6" spans="1:11" s="2" customFormat="1" ht="42.75">
      <c r="A6" s="19" t="s">
        <v>6</v>
      </c>
      <c r="B6" s="20" t="s">
        <v>7</v>
      </c>
      <c r="C6" s="19" t="s">
        <v>8</v>
      </c>
      <c r="D6" s="19" t="s">
        <v>9</v>
      </c>
      <c r="E6" s="21" t="s">
        <v>10</v>
      </c>
      <c r="F6" s="20" t="s">
        <v>11</v>
      </c>
      <c r="G6" s="20" t="s">
        <v>12</v>
      </c>
      <c r="H6" s="84" t="s">
        <v>13</v>
      </c>
      <c r="J6" s="95"/>
    </row>
    <row r="7" spans="1:11" s="3" customFormat="1">
      <c r="A7" s="22">
        <v>1</v>
      </c>
      <c r="B7" s="22"/>
      <c r="C7" s="23" t="s">
        <v>14</v>
      </c>
      <c r="D7" s="23"/>
      <c r="E7" s="24"/>
      <c r="F7" s="23"/>
      <c r="G7" s="23"/>
      <c r="H7" s="85">
        <f>SUM(H8)</f>
        <v>23753.99</v>
      </c>
      <c r="I7" s="96"/>
      <c r="J7" s="97"/>
    </row>
    <row r="8" spans="1:11" s="4" customFormat="1" ht="33">
      <c r="A8" s="25" t="s">
        <v>15</v>
      </c>
      <c r="B8" s="26" t="s">
        <v>73</v>
      </c>
      <c r="C8" s="27" t="s">
        <v>16</v>
      </c>
      <c r="D8" s="25" t="s">
        <v>17</v>
      </c>
      <c r="E8" s="28">
        <v>1</v>
      </c>
      <c r="F8" s="86">
        <v>19042.8</v>
      </c>
      <c r="G8" s="86">
        <f>ROUND((F8*$H$5)+F8,2)</f>
        <v>23753.99</v>
      </c>
      <c r="H8" s="87">
        <f>ROUND(G8*E8,2)</f>
        <v>23753.99</v>
      </c>
      <c r="J8" s="105"/>
    </row>
    <row r="9" spans="1:11" s="4" customFormat="1">
      <c r="A9" s="22">
        <v>2</v>
      </c>
      <c r="B9" s="29"/>
      <c r="C9" s="23" t="s">
        <v>18</v>
      </c>
      <c r="D9" s="22"/>
      <c r="E9" s="24"/>
      <c r="F9" s="24"/>
      <c r="G9" s="24"/>
      <c r="H9" s="88">
        <f>SUM(H10:H13)</f>
        <v>19522.29</v>
      </c>
      <c r="J9" s="98"/>
    </row>
    <row r="10" spans="1:11" s="4" customFormat="1" ht="74.45" customHeight="1">
      <c r="A10" s="30" t="s">
        <v>19</v>
      </c>
      <c r="B10" s="31" t="s">
        <v>20</v>
      </c>
      <c r="C10" s="16" t="s">
        <v>21</v>
      </c>
      <c r="D10" s="31" t="s">
        <v>22</v>
      </c>
      <c r="E10" s="34">
        <v>4.5</v>
      </c>
      <c r="F10" s="86">
        <v>268.16000000000003</v>
      </c>
      <c r="G10" s="86">
        <f t="shared" ref="G10:G48" si="0">ROUND((F10*$H$5)+F10,2)</f>
        <v>334.5</v>
      </c>
      <c r="H10" s="87">
        <f t="shared" ref="H10:H19" si="1">ROUND(G10*E10,2)</f>
        <v>1505.25</v>
      </c>
      <c r="J10" s="98"/>
      <c r="K10" s="129"/>
    </row>
    <row r="11" spans="1:11" s="4" customFormat="1" ht="48" customHeight="1">
      <c r="A11" s="30" t="s">
        <v>23</v>
      </c>
      <c r="B11" s="32" t="s">
        <v>24</v>
      </c>
      <c r="C11" s="16" t="s">
        <v>25</v>
      </c>
      <c r="D11" s="31" t="s">
        <v>26</v>
      </c>
      <c r="E11" s="34">
        <v>4</v>
      </c>
      <c r="F11" s="86">
        <v>1050</v>
      </c>
      <c r="G11" s="86">
        <f t="shared" si="0"/>
        <v>1309.77</v>
      </c>
      <c r="H11" s="87">
        <f t="shared" si="1"/>
        <v>5239.08</v>
      </c>
      <c r="J11" s="98"/>
    </row>
    <row r="12" spans="1:11" s="4" customFormat="1" ht="87" customHeight="1">
      <c r="A12" s="30" t="s">
        <v>27</v>
      </c>
      <c r="B12" s="31" t="s">
        <v>28</v>
      </c>
      <c r="C12" s="16" t="s">
        <v>29</v>
      </c>
      <c r="D12" s="31" t="s">
        <v>26</v>
      </c>
      <c r="E12" s="34">
        <v>4</v>
      </c>
      <c r="F12" s="86">
        <v>858.6</v>
      </c>
      <c r="G12" s="86">
        <f t="shared" si="0"/>
        <v>1071.02</v>
      </c>
      <c r="H12" s="87">
        <f t="shared" si="1"/>
        <v>4284.08</v>
      </c>
      <c r="J12" s="98"/>
    </row>
    <row r="13" spans="1:11" s="4" customFormat="1" ht="51" customHeight="1">
      <c r="A13" s="30" t="s">
        <v>30</v>
      </c>
      <c r="B13" s="32" t="s">
        <v>31</v>
      </c>
      <c r="C13" s="16" t="s">
        <v>32</v>
      </c>
      <c r="D13" s="25" t="s">
        <v>17</v>
      </c>
      <c r="E13" s="34">
        <v>4</v>
      </c>
      <c r="F13" s="86">
        <v>1702.32</v>
      </c>
      <c r="G13" s="86">
        <f t="shared" si="0"/>
        <v>2123.4699999999998</v>
      </c>
      <c r="H13" s="87">
        <f t="shared" si="1"/>
        <v>8493.8799999999992</v>
      </c>
      <c r="J13" s="98"/>
    </row>
    <row r="14" spans="1:11" s="3" customFormat="1">
      <c r="A14" s="22">
        <v>3</v>
      </c>
      <c r="B14" s="22"/>
      <c r="C14" s="23" t="s">
        <v>33</v>
      </c>
      <c r="D14" s="23"/>
      <c r="E14" s="24"/>
      <c r="F14" s="23"/>
      <c r="G14" s="23"/>
      <c r="H14" s="85">
        <f>ROUND(SUM(H15:H19),2)</f>
        <v>4559.13</v>
      </c>
      <c r="I14" s="96"/>
      <c r="J14" s="97"/>
    </row>
    <row r="15" spans="1:11" s="137" customFormat="1" ht="33">
      <c r="A15" s="132" t="s">
        <v>34</v>
      </c>
      <c r="B15" s="132" t="s">
        <v>78</v>
      </c>
      <c r="C15" s="131" t="s">
        <v>79</v>
      </c>
      <c r="D15" s="132" t="s">
        <v>80</v>
      </c>
      <c r="E15" s="133">
        <v>25.22</v>
      </c>
      <c r="F15" s="86">
        <v>49.73</v>
      </c>
      <c r="G15" s="86">
        <f t="shared" si="0"/>
        <v>62.03</v>
      </c>
      <c r="H15" s="87">
        <f t="shared" si="1"/>
        <v>1564.4</v>
      </c>
      <c r="I15" s="135"/>
      <c r="J15" s="136"/>
    </row>
    <row r="16" spans="1:11" s="137" customFormat="1" ht="49.5">
      <c r="A16" s="132" t="s">
        <v>35</v>
      </c>
      <c r="B16" s="132" t="s">
        <v>85</v>
      </c>
      <c r="C16" s="131" t="s">
        <v>86</v>
      </c>
      <c r="D16" s="31" t="s">
        <v>22</v>
      </c>
      <c r="E16" s="133">
        <v>115.16</v>
      </c>
      <c r="F16" s="86">
        <v>6.1</v>
      </c>
      <c r="G16" s="86">
        <f t="shared" si="0"/>
        <v>7.61</v>
      </c>
      <c r="H16" s="134">
        <f t="shared" si="1"/>
        <v>876.37</v>
      </c>
      <c r="I16" s="135"/>
      <c r="J16" s="136"/>
    </row>
    <row r="17" spans="1:11" s="137" customFormat="1" ht="33">
      <c r="A17" s="132" t="s">
        <v>88</v>
      </c>
      <c r="B17" s="132" t="s">
        <v>81</v>
      </c>
      <c r="C17" s="131" t="s">
        <v>82</v>
      </c>
      <c r="D17" s="132" t="s">
        <v>80</v>
      </c>
      <c r="E17" s="133">
        <v>20.18</v>
      </c>
      <c r="F17" s="86">
        <v>49.78</v>
      </c>
      <c r="G17" s="86">
        <f t="shared" si="0"/>
        <v>62.1</v>
      </c>
      <c r="H17" s="134">
        <f t="shared" si="1"/>
        <v>1253.18</v>
      </c>
      <c r="I17" s="135"/>
      <c r="J17" s="136"/>
    </row>
    <row r="18" spans="1:11" s="137" customFormat="1" ht="33">
      <c r="A18" s="132" t="s">
        <v>89</v>
      </c>
      <c r="B18" s="132" t="s">
        <v>84</v>
      </c>
      <c r="C18" s="131" t="s">
        <v>83</v>
      </c>
      <c r="D18" s="132" t="s">
        <v>80</v>
      </c>
      <c r="E18" s="133">
        <v>5.04</v>
      </c>
      <c r="F18" s="86">
        <v>3.43</v>
      </c>
      <c r="G18" s="86">
        <f t="shared" si="0"/>
        <v>4.28</v>
      </c>
      <c r="H18" s="134">
        <f t="shared" si="1"/>
        <v>21.57</v>
      </c>
      <c r="I18" s="135"/>
      <c r="J18" s="136"/>
    </row>
    <row r="19" spans="1:11" ht="49.5">
      <c r="A19" s="132" t="s">
        <v>90</v>
      </c>
      <c r="B19" s="138" t="s">
        <v>74</v>
      </c>
      <c r="C19" s="33" t="s">
        <v>76</v>
      </c>
      <c r="D19" s="31" t="s">
        <v>75</v>
      </c>
      <c r="E19" s="34">
        <v>378.3</v>
      </c>
      <c r="F19" s="86">
        <v>1.79</v>
      </c>
      <c r="G19" s="86">
        <f t="shared" si="0"/>
        <v>2.23</v>
      </c>
      <c r="H19" s="134">
        <f t="shared" si="1"/>
        <v>843.61</v>
      </c>
      <c r="I19" s="99"/>
    </row>
    <row r="20" spans="1:11" s="6" customFormat="1">
      <c r="A20" s="35">
        <v>4</v>
      </c>
      <c r="B20" s="35"/>
      <c r="C20" s="139" t="s">
        <v>91</v>
      </c>
      <c r="D20" s="35"/>
      <c r="E20" s="37"/>
      <c r="F20" s="36"/>
      <c r="G20" s="36"/>
      <c r="H20" s="90">
        <f>ROUND(SUM(H21:H24),2)</f>
        <v>85254.78</v>
      </c>
      <c r="I20" s="8"/>
      <c r="J20" s="100"/>
    </row>
    <row r="21" spans="1:11" s="6" customFormat="1" ht="33">
      <c r="A21" s="38" t="s">
        <v>36</v>
      </c>
      <c r="B21" s="141" t="s">
        <v>92</v>
      </c>
      <c r="C21" s="140" t="s">
        <v>93</v>
      </c>
      <c r="D21" s="142" t="s">
        <v>22</v>
      </c>
      <c r="E21" s="28">
        <v>33.159999999999997</v>
      </c>
      <c r="F21" s="86">
        <v>81.319999999999993</v>
      </c>
      <c r="G21" s="86">
        <f t="shared" si="0"/>
        <v>101.44</v>
      </c>
      <c r="H21" s="89">
        <f t="shared" ref="H21:H24" si="2">ROUND(E21*G21,2)</f>
        <v>3363.75</v>
      </c>
      <c r="J21" s="101"/>
    </row>
    <row r="22" spans="1:11" s="6" customFormat="1" ht="31.9" customHeight="1">
      <c r="A22" s="38" t="s">
        <v>37</v>
      </c>
      <c r="B22" s="141" t="s">
        <v>94</v>
      </c>
      <c r="C22" s="140" t="s">
        <v>95</v>
      </c>
      <c r="D22" s="142" t="s">
        <v>80</v>
      </c>
      <c r="E22" s="28">
        <v>23.98</v>
      </c>
      <c r="F22" s="86">
        <v>692.92</v>
      </c>
      <c r="G22" s="86">
        <f t="shared" si="0"/>
        <v>864.35</v>
      </c>
      <c r="H22" s="89">
        <f t="shared" si="2"/>
        <v>20727.11</v>
      </c>
      <c r="J22" s="101"/>
    </row>
    <row r="23" spans="1:11" s="6" customFormat="1" ht="31.9" customHeight="1">
      <c r="A23" s="38" t="s">
        <v>38</v>
      </c>
      <c r="B23" s="141" t="s">
        <v>97</v>
      </c>
      <c r="C23" s="140" t="s">
        <v>99</v>
      </c>
      <c r="D23" s="142" t="s">
        <v>98</v>
      </c>
      <c r="E23" s="28">
        <v>1107.5</v>
      </c>
      <c r="F23" s="86">
        <v>14</v>
      </c>
      <c r="G23" s="86">
        <f t="shared" si="0"/>
        <v>17.46</v>
      </c>
      <c r="H23" s="89">
        <f t="shared" si="2"/>
        <v>19336.95</v>
      </c>
      <c r="J23" s="101"/>
    </row>
    <row r="24" spans="1:11" s="6" customFormat="1" ht="66">
      <c r="A24" s="38" t="s">
        <v>96</v>
      </c>
      <c r="B24" s="141" t="s">
        <v>100</v>
      </c>
      <c r="C24" s="140" t="s">
        <v>101</v>
      </c>
      <c r="D24" s="142" t="s">
        <v>80</v>
      </c>
      <c r="E24" s="28">
        <v>30.54</v>
      </c>
      <c r="F24" s="86">
        <v>1097.9473684210527</v>
      </c>
      <c r="G24" s="86">
        <f t="shared" si="0"/>
        <v>1369.58</v>
      </c>
      <c r="H24" s="89">
        <f t="shared" si="2"/>
        <v>41826.97</v>
      </c>
      <c r="J24" s="101"/>
    </row>
    <row r="25" spans="1:11" s="6" customFormat="1">
      <c r="A25" s="35">
        <v>5</v>
      </c>
      <c r="B25" s="35"/>
      <c r="C25" s="139" t="s">
        <v>102</v>
      </c>
      <c r="D25" s="35"/>
      <c r="E25" s="37"/>
      <c r="F25" s="36"/>
      <c r="G25" s="36"/>
      <c r="H25" s="90">
        <f>H26+H31</f>
        <v>38096.369999999995</v>
      </c>
      <c r="I25" s="8"/>
      <c r="J25" s="100"/>
    </row>
    <row r="26" spans="1:11" s="143" customFormat="1">
      <c r="A26" s="145" t="s">
        <v>39</v>
      </c>
      <c r="B26" s="146"/>
      <c r="C26" s="147" t="s">
        <v>103</v>
      </c>
      <c r="D26" s="146"/>
      <c r="E26" s="148"/>
      <c r="F26" s="149"/>
      <c r="G26" s="150"/>
      <c r="H26" s="151">
        <f>SUM(H27:H30)</f>
        <v>18607.929999999997</v>
      </c>
      <c r="J26" s="144"/>
    </row>
    <row r="27" spans="1:11" s="153" customFormat="1" ht="33">
      <c r="A27" s="132" t="s">
        <v>104</v>
      </c>
      <c r="B27" s="141" t="s">
        <v>92</v>
      </c>
      <c r="C27" s="140" t="s">
        <v>93</v>
      </c>
      <c r="D27" s="142" t="s">
        <v>22</v>
      </c>
      <c r="E27" s="28">
        <v>12.84</v>
      </c>
      <c r="F27" s="86">
        <v>81.319999999999993</v>
      </c>
      <c r="G27" s="86">
        <f t="shared" si="0"/>
        <v>101.44</v>
      </c>
      <c r="H27" s="89">
        <f t="shared" ref="H27:H29" si="3">ROUND(E27*G27,2)</f>
        <v>1302.49</v>
      </c>
      <c r="J27" s="154"/>
    </row>
    <row r="28" spans="1:11" s="153" customFormat="1" ht="33" customHeight="1">
      <c r="A28" s="132" t="s">
        <v>113</v>
      </c>
      <c r="B28" s="132" t="s">
        <v>109</v>
      </c>
      <c r="C28" s="161" t="s">
        <v>108</v>
      </c>
      <c r="D28" s="132" t="s">
        <v>80</v>
      </c>
      <c r="E28" s="133">
        <v>6.8</v>
      </c>
      <c r="F28" s="86">
        <v>674.88</v>
      </c>
      <c r="G28" s="86">
        <f t="shared" si="0"/>
        <v>841.85</v>
      </c>
      <c r="H28" s="89">
        <f t="shared" si="3"/>
        <v>5724.58</v>
      </c>
      <c r="J28" s="154"/>
    </row>
    <row r="29" spans="1:11" s="153" customFormat="1" ht="26.25" customHeight="1">
      <c r="A29" s="132" t="s">
        <v>120</v>
      </c>
      <c r="B29" s="141" t="s">
        <v>97</v>
      </c>
      <c r="C29" s="140" t="s">
        <v>99</v>
      </c>
      <c r="D29" s="142" t="s">
        <v>98</v>
      </c>
      <c r="E29" s="28">
        <v>544</v>
      </c>
      <c r="F29" s="86">
        <v>14</v>
      </c>
      <c r="G29" s="86">
        <f t="shared" si="0"/>
        <v>17.46</v>
      </c>
      <c r="H29" s="89">
        <f t="shared" si="3"/>
        <v>9498.24</v>
      </c>
      <c r="J29" s="154"/>
    </row>
    <row r="30" spans="1:11" s="160" customFormat="1" ht="49.5">
      <c r="A30" s="132" t="s">
        <v>121</v>
      </c>
      <c r="B30" s="141" t="s">
        <v>107</v>
      </c>
      <c r="C30" s="156" t="s">
        <v>106</v>
      </c>
      <c r="D30" s="142" t="s">
        <v>22</v>
      </c>
      <c r="E30" s="157">
        <v>102.34</v>
      </c>
      <c r="F30" s="152">
        <v>16.309999999999999</v>
      </c>
      <c r="G30" s="86">
        <f t="shared" si="0"/>
        <v>20.350000000000001</v>
      </c>
      <c r="H30" s="158">
        <f t="shared" ref="H30:H39" si="4">ROUND(SUM(E30*G30),2)</f>
        <v>2082.62</v>
      </c>
      <c r="I30" s="159"/>
      <c r="J30" s="159"/>
      <c r="K30" s="159"/>
    </row>
    <row r="31" spans="1:11" s="163" customFormat="1" ht="14.25">
      <c r="A31" s="164" t="s">
        <v>40</v>
      </c>
      <c r="B31" s="165"/>
      <c r="C31" s="166" t="s">
        <v>114</v>
      </c>
      <c r="D31" s="167"/>
      <c r="E31" s="168"/>
      <c r="F31" s="169"/>
      <c r="G31" s="169"/>
      <c r="H31" s="170">
        <f>SUM(H32:H36)</f>
        <v>19488.439999999999</v>
      </c>
      <c r="I31" s="162"/>
      <c r="J31" s="162"/>
      <c r="K31" s="162"/>
    </row>
    <row r="32" spans="1:11" s="160" customFormat="1" ht="49.5">
      <c r="A32" s="155" t="s">
        <v>122</v>
      </c>
      <c r="B32" s="141" t="s">
        <v>105</v>
      </c>
      <c r="C32" s="156" t="s">
        <v>110</v>
      </c>
      <c r="D32" s="142" t="s">
        <v>22</v>
      </c>
      <c r="E32" s="157">
        <v>86.92</v>
      </c>
      <c r="F32" s="152">
        <v>10.87</v>
      </c>
      <c r="G32" s="86">
        <f t="shared" si="0"/>
        <v>13.56</v>
      </c>
      <c r="H32" s="158">
        <f t="shared" si="4"/>
        <v>1178.6400000000001</v>
      </c>
      <c r="I32" s="159"/>
      <c r="J32" s="159"/>
      <c r="K32" s="159"/>
    </row>
    <row r="33" spans="1:11" s="160" customFormat="1" ht="49.5">
      <c r="A33" s="155" t="s">
        <v>123</v>
      </c>
      <c r="B33" s="141" t="s">
        <v>111</v>
      </c>
      <c r="C33" s="156" t="s">
        <v>112</v>
      </c>
      <c r="D33" s="142" t="s">
        <v>22</v>
      </c>
      <c r="E33" s="157">
        <v>86.92</v>
      </c>
      <c r="F33" s="152">
        <v>42.1</v>
      </c>
      <c r="G33" s="86">
        <f t="shared" si="0"/>
        <v>52.52</v>
      </c>
      <c r="H33" s="158">
        <f t="shared" si="4"/>
        <v>4565.04</v>
      </c>
      <c r="I33" s="159"/>
      <c r="J33" s="159"/>
      <c r="K33" s="159"/>
    </row>
    <row r="34" spans="1:11" s="160" customFormat="1" ht="33">
      <c r="A34" s="155" t="s">
        <v>124</v>
      </c>
      <c r="B34" s="141" t="s">
        <v>117</v>
      </c>
      <c r="C34" s="156" t="s">
        <v>118</v>
      </c>
      <c r="D34" s="142" t="s">
        <v>22</v>
      </c>
      <c r="E34" s="157">
        <v>213.76</v>
      </c>
      <c r="F34" s="152">
        <v>8.2100000000000009</v>
      </c>
      <c r="G34" s="86">
        <f t="shared" si="0"/>
        <v>10.24</v>
      </c>
      <c r="H34" s="158">
        <f t="shared" si="4"/>
        <v>2188.9</v>
      </c>
      <c r="I34" s="159"/>
      <c r="J34" s="159"/>
      <c r="K34" s="159"/>
    </row>
    <row r="35" spans="1:11" s="153" customFormat="1" ht="33">
      <c r="A35" s="155" t="s">
        <v>125</v>
      </c>
      <c r="B35" s="141" t="s">
        <v>138</v>
      </c>
      <c r="C35" s="140" t="s">
        <v>139</v>
      </c>
      <c r="D35" s="142" t="s">
        <v>22</v>
      </c>
      <c r="E35" s="157">
        <v>213.76</v>
      </c>
      <c r="F35" s="86">
        <v>25.75</v>
      </c>
      <c r="G35" s="86">
        <f t="shared" ref="G35" si="5">ROUND((F35*$H$5)+F35,2)</f>
        <v>32.119999999999997</v>
      </c>
      <c r="H35" s="158">
        <f t="shared" si="4"/>
        <v>6865.97</v>
      </c>
      <c r="I35" s="184"/>
      <c r="J35" s="184"/>
      <c r="K35" s="184"/>
    </row>
    <row r="36" spans="1:11" s="6" customFormat="1" ht="33">
      <c r="A36" s="155" t="s">
        <v>143</v>
      </c>
      <c r="B36" s="141" t="s">
        <v>115</v>
      </c>
      <c r="C36" s="156" t="s">
        <v>116</v>
      </c>
      <c r="D36" s="142" t="s">
        <v>22</v>
      </c>
      <c r="E36" s="28">
        <v>213.76</v>
      </c>
      <c r="F36" s="86">
        <v>17.59</v>
      </c>
      <c r="G36" s="86">
        <f t="shared" si="0"/>
        <v>21.94</v>
      </c>
      <c r="H36" s="89">
        <f t="shared" si="4"/>
        <v>4689.8900000000003</v>
      </c>
      <c r="I36" s="39"/>
      <c r="J36" s="39"/>
      <c r="K36" s="39"/>
    </row>
    <row r="37" spans="1:11" s="6" customFormat="1">
      <c r="A37" s="171" t="s">
        <v>119</v>
      </c>
      <c r="B37" s="172"/>
      <c r="C37" s="173" t="s">
        <v>127</v>
      </c>
      <c r="D37" s="174"/>
      <c r="E37" s="175"/>
      <c r="F37" s="176"/>
      <c r="G37" s="176"/>
      <c r="H37" s="177">
        <f>SUM(H38:H39)</f>
        <v>85162.94</v>
      </c>
      <c r="I37" s="39"/>
      <c r="J37" s="39"/>
      <c r="K37" s="39"/>
    </row>
    <row r="38" spans="1:11" s="6" customFormat="1" ht="49.5">
      <c r="A38" s="155" t="s">
        <v>42</v>
      </c>
      <c r="B38" s="141" t="s">
        <v>145</v>
      </c>
      <c r="C38" s="156" t="s">
        <v>146</v>
      </c>
      <c r="D38" s="142" t="s">
        <v>17</v>
      </c>
      <c r="E38" s="28">
        <v>2</v>
      </c>
      <c r="F38" s="86">
        <v>24457.45</v>
      </c>
      <c r="G38" s="86">
        <f t="shared" si="0"/>
        <v>30508.22</v>
      </c>
      <c r="H38" s="89">
        <f t="shared" si="4"/>
        <v>61016.44</v>
      </c>
      <c r="I38" s="39"/>
      <c r="J38" s="39"/>
      <c r="K38" s="39"/>
    </row>
    <row r="39" spans="1:11" s="6" customFormat="1" ht="49.5">
      <c r="A39" s="155" t="s">
        <v>144</v>
      </c>
      <c r="B39" s="141" t="s">
        <v>145</v>
      </c>
      <c r="C39" s="156" t="s">
        <v>147</v>
      </c>
      <c r="D39" s="142" t="s">
        <v>17</v>
      </c>
      <c r="E39" s="28">
        <v>2</v>
      </c>
      <c r="F39" s="86">
        <v>9678.73</v>
      </c>
      <c r="G39" s="86">
        <f t="shared" si="0"/>
        <v>12073.25</v>
      </c>
      <c r="H39" s="89">
        <f t="shared" si="4"/>
        <v>24146.5</v>
      </c>
      <c r="I39" s="39"/>
      <c r="J39" s="39"/>
      <c r="K39" s="39"/>
    </row>
    <row r="40" spans="1:11" s="6" customFormat="1">
      <c r="A40" s="171" t="s">
        <v>128</v>
      </c>
      <c r="B40" s="172"/>
      <c r="C40" s="173" t="s">
        <v>129</v>
      </c>
      <c r="D40" s="174"/>
      <c r="E40" s="175"/>
      <c r="F40" s="176"/>
      <c r="G40" s="176"/>
      <c r="H40" s="177">
        <f>SUM(H41:H46)</f>
        <v>40810.25</v>
      </c>
      <c r="I40" s="39"/>
      <c r="J40" s="39"/>
      <c r="K40" s="39"/>
    </row>
    <row r="41" spans="1:11" s="143" customFormat="1" ht="33">
      <c r="A41" s="132" t="s">
        <v>130</v>
      </c>
      <c r="B41" s="132" t="s">
        <v>109</v>
      </c>
      <c r="C41" s="161" t="s">
        <v>108</v>
      </c>
      <c r="D41" s="132" t="s">
        <v>80</v>
      </c>
      <c r="E41" s="133">
        <v>7.1</v>
      </c>
      <c r="F41" s="86">
        <v>674.88</v>
      </c>
      <c r="G41" s="86">
        <f t="shared" si="0"/>
        <v>841.85</v>
      </c>
      <c r="H41" s="89">
        <f t="shared" ref="H41:H43" si="6">ROUND(E41*G41,2)</f>
        <v>5977.14</v>
      </c>
      <c r="I41" s="179"/>
      <c r="J41" s="179"/>
      <c r="K41" s="179"/>
    </row>
    <row r="42" spans="1:11" s="153" customFormat="1" ht="49.5">
      <c r="A42" s="132" t="s">
        <v>133</v>
      </c>
      <c r="B42" s="180" t="s">
        <v>131</v>
      </c>
      <c r="C42" s="181" t="s">
        <v>132</v>
      </c>
      <c r="D42" s="182" t="s">
        <v>22</v>
      </c>
      <c r="E42" s="133">
        <v>108.36</v>
      </c>
      <c r="F42" s="183">
        <v>137.6</v>
      </c>
      <c r="G42" s="86">
        <f t="shared" si="0"/>
        <v>171.64</v>
      </c>
      <c r="H42" s="89">
        <f t="shared" si="6"/>
        <v>18598.91</v>
      </c>
      <c r="I42" s="184"/>
      <c r="J42" s="184"/>
      <c r="K42" s="184"/>
    </row>
    <row r="43" spans="1:11" s="153" customFormat="1" ht="25.5" customHeight="1">
      <c r="A43" s="132" t="s">
        <v>134</v>
      </c>
      <c r="B43" s="141" t="s">
        <v>97</v>
      </c>
      <c r="C43" s="140" t="s">
        <v>99</v>
      </c>
      <c r="D43" s="142" t="s">
        <v>98</v>
      </c>
      <c r="E43" s="28">
        <v>426</v>
      </c>
      <c r="F43" s="86">
        <v>14</v>
      </c>
      <c r="G43" s="86">
        <f t="shared" si="0"/>
        <v>17.46</v>
      </c>
      <c r="H43" s="89">
        <f t="shared" si="6"/>
        <v>7437.96</v>
      </c>
      <c r="I43" s="184"/>
      <c r="J43" s="184"/>
      <c r="K43" s="184"/>
    </row>
    <row r="44" spans="1:11" s="153" customFormat="1" ht="33">
      <c r="A44" s="132" t="s">
        <v>135</v>
      </c>
      <c r="B44" s="141" t="s">
        <v>117</v>
      </c>
      <c r="C44" s="156" t="s">
        <v>118</v>
      </c>
      <c r="D44" s="142" t="s">
        <v>22</v>
      </c>
      <c r="E44" s="157">
        <v>136.80000000000001</v>
      </c>
      <c r="F44" s="152">
        <v>8.2100000000000009</v>
      </c>
      <c r="G44" s="86">
        <f t="shared" si="0"/>
        <v>10.24</v>
      </c>
      <c r="H44" s="158">
        <f t="shared" ref="H44:H46" si="7">ROUND(SUM(E44*G44),2)</f>
        <v>1400.83</v>
      </c>
      <c r="I44" s="184"/>
      <c r="J44" s="184"/>
      <c r="K44" s="184"/>
    </row>
    <row r="45" spans="1:11" s="153" customFormat="1" ht="33">
      <c r="A45" s="132" t="s">
        <v>136</v>
      </c>
      <c r="B45" s="141" t="s">
        <v>138</v>
      </c>
      <c r="C45" s="140" t="s">
        <v>139</v>
      </c>
      <c r="D45" s="142" t="s">
        <v>22</v>
      </c>
      <c r="E45" s="28">
        <v>136.80000000000001</v>
      </c>
      <c r="F45" s="86">
        <v>25.75</v>
      </c>
      <c r="G45" s="86">
        <f t="shared" si="0"/>
        <v>32.119999999999997</v>
      </c>
      <c r="H45" s="158">
        <f t="shared" si="7"/>
        <v>4394.0200000000004</v>
      </c>
      <c r="I45" s="184"/>
      <c r="J45" s="184"/>
      <c r="K45" s="184"/>
    </row>
    <row r="46" spans="1:11" s="153" customFormat="1" ht="33">
      <c r="A46" s="132" t="s">
        <v>137</v>
      </c>
      <c r="B46" s="141" t="s">
        <v>115</v>
      </c>
      <c r="C46" s="156" t="s">
        <v>116</v>
      </c>
      <c r="D46" s="142" t="s">
        <v>22</v>
      </c>
      <c r="E46" s="28">
        <v>136.80000000000001</v>
      </c>
      <c r="F46" s="86">
        <v>17.59</v>
      </c>
      <c r="G46" s="86">
        <f t="shared" si="0"/>
        <v>21.94</v>
      </c>
      <c r="H46" s="89">
        <f t="shared" si="7"/>
        <v>3001.39</v>
      </c>
      <c r="I46" s="184"/>
      <c r="J46" s="184"/>
      <c r="K46" s="184"/>
    </row>
    <row r="47" spans="1:11" s="6" customFormat="1" ht="20.25" customHeight="1">
      <c r="A47" s="35">
        <v>8</v>
      </c>
      <c r="B47" s="35"/>
      <c r="C47" s="40" t="s">
        <v>41</v>
      </c>
      <c r="D47" s="41"/>
      <c r="E47" s="42"/>
      <c r="F47" s="41"/>
      <c r="G47" s="41"/>
      <c r="H47" s="90">
        <f>ROUND(SUM(H48:H48,),2)</f>
        <v>1485.82</v>
      </c>
      <c r="I47" s="8"/>
      <c r="J47" s="100"/>
    </row>
    <row r="48" spans="1:11" s="4" customFormat="1" ht="31.9" customHeight="1">
      <c r="A48" s="185" t="s">
        <v>87</v>
      </c>
      <c r="B48" s="178" t="s">
        <v>43</v>
      </c>
      <c r="C48" s="16" t="s">
        <v>44</v>
      </c>
      <c r="D48" s="31" t="s">
        <v>17</v>
      </c>
      <c r="E48" s="34">
        <v>1</v>
      </c>
      <c r="F48" s="91">
        <v>1191.1300000000001</v>
      </c>
      <c r="G48" s="86">
        <f t="shared" si="0"/>
        <v>1485.82</v>
      </c>
      <c r="H48" s="87">
        <f>ROUND(G48*E48,2)</f>
        <v>1485.82</v>
      </c>
      <c r="J48" s="98"/>
    </row>
    <row r="49" spans="1:10" s="6" customFormat="1">
      <c r="A49" s="193" t="s">
        <v>45</v>
      </c>
      <c r="B49" s="194"/>
      <c r="C49" s="194"/>
      <c r="D49" s="194"/>
      <c r="E49" s="194"/>
      <c r="F49" s="194"/>
      <c r="G49" s="195"/>
      <c r="H49" s="92">
        <f>H47+H40+H37+H25+H20+H14+H9+H7</f>
        <v>298645.57</v>
      </c>
      <c r="I49" s="8"/>
      <c r="J49" s="100"/>
    </row>
    <row r="50" spans="1:10" s="6" customFormat="1" ht="16.5" customHeight="1">
      <c r="A50" s="196" t="s">
        <v>46</v>
      </c>
      <c r="B50" s="197"/>
      <c r="C50" s="197"/>
      <c r="D50" s="197"/>
      <c r="E50" s="197"/>
      <c r="F50" s="197"/>
      <c r="G50" s="197"/>
      <c r="H50" s="197"/>
      <c r="I50" s="8"/>
      <c r="J50" s="100"/>
    </row>
    <row r="51" spans="1:10" s="6" customFormat="1" ht="19.5" customHeight="1">
      <c r="A51" s="189" t="s">
        <v>47</v>
      </c>
      <c r="B51" s="190"/>
      <c r="C51" s="198" t="s">
        <v>48</v>
      </c>
      <c r="D51" s="199"/>
      <c r="E51" s="199"/>
      <c r="F51" s="199"/>
      <c r="G51" s="199"/>
      <c r="H51" s="200"/>
      <c r="J51" s="101"/>
    </row>
    <row r="52" spans="1:10" s="6" customFormat="1" ht="73.5" customHeight="1">
      <c r="A52" s="191"/>
      <c r="B52" s="192"/>
      <c r="C52" s="198"/>
      <c r="D52" s="199"/>
      <c r="E52" s="201"/>
      <c r="F52" s="199"/>
      <c r="G52" s="199"/>
      <c r="H52" s="200"/>
      <c r="J52" s="101"/>
    </row>
    <row r="53" spans="1:10" s="6" customFormat="1" ht="35.25" customHeight="1">
      <c r="A53" s="186"/>
      <c r="B53" s="187"/>
      <c r="C53" s="187"/>
      <c r="D53" s="187"/>
      <c r="E53" s="187"/>
      <c r="F53" s="187"/>
      <c r="G53" s="187"/>
      <c r="H53" s="187"/>
      <c r="J53" s="101"/>
    </row>
    <row r="54" spans="1:10" s="7" customFormat="1">
      <c r="A54" s="186"/>
      <c r="B54" s="187"/>
      <c r="C54" s="187"/>
      <c r="D54" s="187"/>
      <c r="E54" s="187"/>
      <c r="F54" s="187"/>
      <c r="G54" s="187"/>
      <c r="H54" s="187"/>
      <c r="I54" s="8"/>
      <c r="J54" s="100"/>
    </row>
    <row r="55" spans="1:10" s="8" customFormat="1">
      <c r="A55" s="5"/>
      <c r="B55" s="14"/>
      <c r="C55" s="5"/>
      <c r="D55" s="5"/>
      <c r="E55" s="15"/>
      <c r="F55" s="5"/>
      <c r="G55" s="5"/>
      <c r="H55" s="81"/>
      <c r="J55" s="100"/>
    </row>
    <row r="56" spans="1:10" s="8" customFormat="1">
      <c r="A56" s="5"/>
      <c r="B56" s="14"/>
      <c r="C56" s="5"/>
      <c r="D56" s="5"/>
      <c r="E56" s="15"/>
      <c r="F56" s="5"/>
      <c r="G56" s="5"/>
      <c r="H56" s="81"/>
      <c r="J56" s="100"/>
    </row>
    <row r="57" spans="1:10" s="8" customFormat="1">
      <c r="A57" s="5"/>
      <c r="B57" s="14"/>
      <c r="C57" s="5"/>
      <c r="D57" s="5"/>
      <c r="E57" s="15"/>
      <c r="F57" s="5"/>
      <c r="G57" s="5"/>
      <c r="H57" s="81"/>
      <c r="J57" s="100"/>
    </row>
    <row r="58" spans="1:10" s="8" customFormat="1">
      <c r="A58" s="5"/>
      <c r="B58" s="14"/>
      <c r="C58" s="5"/>
      <c r="D58" s="5"/>
      <c r="E58" s="15"/>
      <c r="F58" s="5"/>
      <c r="G58" s="5"/>
      <c r="H58" s="81"/>
      <c r="J58" s="100"/>
    </row>
    <row r="59" spans="1:10" s="8" customFormat="1">
      <c r="A59" s="5"/>
      <c r="B59" s="14"/>
      <c r="C59" s="5"/>
      <c r="D59" s="5"/>
      <c r="E59" s="15"/>
      <c r="F59" s="5"/>
      <c r="G59" s="5"/>
      <c r="H59" s="81"/>
      <c r="J59" s="100"/>
    </row>
    <row r="60" spans="1:10" s="8" customFormat="1">
      <c r="A60" s="5"/>
      <c r="B60" s="14"/>
      <c r="C60" s="5"/>
      <c r="D60" s="5"/>
      <c r="E60" s="15"/>
      <c r="F60" s="5"/>
      <c r="G60" s="5"/>
      <c r="H60" s="81"/>
      <c r="J60" s="100"/>
    </row>
    <row r="61" spans="1:10" s="7" customFormat="1">
      <c r="A61" s="5"/>
      <c r="B61" s="14"/>
      <c r="C61" s="5"/>
      <c r="D61" s="5"/>
      <c r="E61" s="15"/>
      <c r="F61" s="5"/>
      <c r="G61" s="5"/>
      <c r="H61" s="81"/>
      <c r="I61" s="8"/>
      <c r="J61" s="100"/>
    </row>
    <row r="62" spans="1:10" s="6" customFormat="1">
      <c r="A62" s="5"/>
      <c r="B62" s="14"/>
      <c r="C62" s="5"/>
      <c r="D62" s="5"/>
      <c r="E62" s="15"/>
      <c r="F62" s="5"/>
      <c r="G62" s="5"/>
      <c r="H62" s="81"/>
      <c r="I62" s="8"/>
      <c r="J62" s="100"/>
    </row>
    <row r="63" spans="1:10" s="6" customFormat="1">
      <c r="A63" s="5"/>
      <c r="B63" s="14"/>
      <c r="C63" s="5"/>
      <c r="D63" s="5"/>
      <c r="E63" s="15"/>
      <c r="F63" s="5"/>
      <c r="G63" s="5"/>
      <c r="H63" s="81"/>
      <c r="I63" s="8"/>
      <c r="J63" s="100"/>
    </row>
    <row r="64" spans="1:10" s="6" customFormat="1">
      <c r="A64" s="5"/>
      <c r="B64" s="14"/>
      <c r="C64" s="5"/>
      <c r="D64" s="5"/>
      <c r="E64" s="15"/>
      <c r="F64" s="5"/>
      <c r="G64" s="5"/>
      <c r="H64" s="81"/>
      <c r="I64" s="8"/>
      <c r="J64" s="100"/>
    </row>
    <row r="65" spans="1:10" s="6" customFormat="1">
      <c r="A65" s="5"/>
      <c r="B65" s="14"/>
      <c r="C65" s="5"/>
      <c r="D65" s="5"/>
      <c r="E65" s="15"/>
      <c r="F65" s="5"/>
      <c r="G65" s="5"/>
      <c r="H65" s="81"/>
      <c r="I65" s="8"/>
      <c r="J65" s="100"/>
    </row>
    <row r="66" spans="1:10" s="6" customFormat="1">
      <c r="A66" s="5"/>
      <c r="B66" s="14"/>
      <c r="C66" s="5"/>
      <c r="D66" s="5"/>
      <c r="E66" s="15"/>
      <c r="F66" s="5"/>
      <c r="G66" s="5"/>
      <c r="H66" s="81"/>
      <c r="I66" s="8"/>
      <c r="J66" s="100"/>
    </row>
    <row r="67" spans="1:10" s="6" customFormat="1" ht="24.75" customHeight="1">
      <c r="A67" s="5"/>
      <c r="B67" s="14"/>
      <c r="C67" s="5"/>
      <c r="D67" s="5"/>
      <c r="E67" s="15"/>
      <c r="F67" s="5"/>
      <c r="G67" s="5"/>
      <c r="H67" s="81"/>
      <c r="I67" s="8"/>
      <c r="J67" s="100"/>
    </row>
    <row r="68" spans="1:10" s="6" customFormat="1" ht="24.75" customHeight="1">
      <c r="A68" s="5"/>
      <c r="B68" s="14"/>
      <c r="C68" s="5"/>
      <c r="D68" s="5"/>
      <c r="E68" s="15"/>
      <c r="F68" s="5"/>
      <c r="G68" s="5"/>
      <c r="H68" s="81"/>
      <c r="I68" s="8"/>
      <c r="J68" s="100"/>
    </row>
    <row r="69" spans="1:10" s="6" customFormat="1">
      <c r="A69" s="5"/>
      <c r="B69" s="14"/>
      <c r="C69" s="5"/>
      <c r="D69" s="5"/>
      <c r="E69" s="15"/>
      <c r="F69" s="5"/>
      <c r="G69" s="5"/>
      <c r="H69" s="81"/>
      <c r="I69" s="8"/>
      <c r="J69" s="100"/>
    </row>
    <row r="70" spans="1:10" s="6" customFormat="1">
      <c r="A70" s="5"/>
      <c r="B70" s="14"/>
      <c r="C70" s="5"/>
      <c r="D70" s="5"/>
      <c r="E70" s="15"/>
      <c r="F70" s="5"/>
      <c r="G70" s="5"/>
      <c r="H70" s="81"/>
      <c r="I70" s="8"/>
      <c r="J70" s="100"/>
    </row>
    <row r="71" spans="1:10" s="6" customFormat="1">
      <c r="A71" s="5"/>
      <c r="B71" s="14"/>
      <c r="C71" s="5"/>
      <c r="D71" s="5"/>
      <c r="E71" s="15"/>
      <c r="F71" s="5"/>
      <c r="G71" s="5"/>
      <c r="H71" s="81"/>
      <c r="I71" s="8"/>
      <c r="J71" s="100"/>
    </row>
    <row r="72" spans="1:10" s="7" customFormat="1">
      <c r="A72" s="5"/>
      <c r="B72" s="14"/>
      <c r="C72" s="5"/>
      <c r="D72" s="5"/>
      <c r="E72" s="15"/>
      <c r="F72" s="5"/>
      <c r="G72" s="5"/>
      <c r="H72" s="81"/>
      <c r="I72" s="8"/>
      <c r="J72" s="100"/>
    </row>
    <row r="73" spans="1:10" s="9" customFormat="1">
      <c r="A73" s="5"/>
      <c r="B73" s="14"/>
      <c r="C73" s="5"/>
      <c r="D73" s="5"/>
      <c r="E73" s="15"/>
      <c r="F73" s="5"/>
      <c r="G73" s="5"/>
      <c r="H73" s="81"/>
      <c r="I73" s="8"/>
      <c r="J73" s="100"/>
    </row>
    <row r="74" spans="1:10" s="6" customFormat="1">
      <c r="A74" s="5"/>
      <c r="B74" s="14"/>
      <c r="C74" s="5"/>
      <c r="D74" s="5"/>
      <c r="E74" s="15"/>
      <c r="F74" s="5"/>
      <c r="G74" s="5"/>
      <c r="H74" s="81"/>
      <c r="I74" s="8"/>
      <c r="J74" s="100"/>
    </row>
    <row r="75" spans="1:10" s="6" customFormat="1">
      <c r="A75" s="5"/>
      <c r="B75" s="14"/>
      <c r="C75" s="5"/>
      <c r="D75" s="5"/>
      <c r="E75" s="15"/>
      <c r="F75" s="5"/>
      <c r="G75" s="5"/>
      <c r="H75" s="81"/>
      <c r="I75" s="8"/>
      <c r="J75" s="100"/>
    </row>
    <row r="76" spans="1:10" s="6" customFormat="1">
      <c r="A76" s="5"/>
      <c r="B76" s="14"/>
      <c r="C76" s="5"/>
      <c r="D76" s="5"/>
      <c r="E76" s="15"/>
      <c r="F76" s="5"/>
      <c r="G76" s="5"/>
      <c r="H76" s="81"/>
      <c r="I76" s="8"/>
      <c r="J76" s="100"/>
    </row>
    <row r="77" spans="1:10" s="10" customFormat="1" ht="21.75" customHeight="1">
      <c r="A77" s="5"/>
      <c r="B77" s="14"/>
      <c r="C77" s="5"/>
      <c r="D77" s="5"/>
      <c r="E77" s="15"/>
      <c r="F77" s="5"/>
      <c r="G77" s="5"/>
      <c r="H77" s="81"/>
      <c r="J77" s="102"/>
    </row>
    <row r="78" spans="1:10" s="6" customFormat="1">
      <c r="A78" s="5"/>
      <c r="B78" s="14"/>
      <c r="C78" s="5"/>
      <c r="D78" s="5"/>
      <c r="E78" s="15"/>
      <c r="F78" s="5"/>
      <c r="G78" s="5"/>
      <c r="H78" s="81"/>
      <c r="J78" s="101"/>
    </row>
    <row r="79" spans="1:10" s="6" customFormat="1">
      <c r="A79" s="5"/>
      <c r="B79" s="14"/>
      <c r="C79" s="5"/>
      <c r="D79" s="5"/>
      <c r="E79" s="15"/>
      <c r="F79" s="5"/>
      <c r="G79" s="5"/>
      <c r="H79" s="81"/>
      <c r="J79" s="101"/>
    </row>
    <row r="80" spans="1:10" s="6" customFormat="1" ht="19.5" customHeight="1">
      <c r="A80" s="5"/>
      <c r="B80" s="14"/>
      <c r="C80" s="5"/>
      <c r="D80" s="5"/>
      <c r="E80" s="15"/>
      <c r="F80" s="5"/>
      <c r="G80" s="5"/>
      <c r="H80" s="81"/>
      <c r="J80" s="101"/>
    </row>
    <row r="81" spans="1:10" s="6" customFormat="1" ht="46.5" customHeight="1">
      <c r="A81" s="5"/>
      <c r="B81" s="14"/>
      <c r="C81" s="5"/>
      <c r="D81" s="5"/>
      <c r="E81" s="15"/>
      <c r="F81" s="5"/>
      <c r="G81" s="5"/>
      <c r="H81" s="81"/>
      <c r="J81" s="101"/>
    </row>
    <row r="82" spans="1:10" s="6" customFormat="1" ht="19.5" customHeight="1">
      <c r="A82" s="5"/>
      <c r="B82" s="14"/>
      <c r="C82" s="5"/>
      <c r="D82" s="5"/>
      <c r="E82" s="15"/>
      <c r="F82" s="5"/>
      <c r="G82" s="5"/>
      <c r="H82" s="81"/>
      <c r="J82" s="101"/>
    </row>
    <row r="83" spans="1:10" s="11" customFormat="1">
      <c r="A83" s="5"/>
      <c r="B83" s="14"/>
      <c r="C83" s="5"/>
      <c r="D83" s="5"/>
      <c r="E83" s="15"/>
      <c r="F83" s="5"/>
      <c r="G83" s="5"/>
      <c r="H83" s="81"/>
      <c r="J83" s="103"/>
    </row>
    <row r="84" spans="1:10" s="6" customFormat="1">
      <c r="A84" s="5"/>
      <c r="B84" s="14"/>
      <c r="C84" s="5"/>
      <c r="D84" s="5"/>
      <c r="E84" s="15"/>
      <c r="F84" s="5"/>
      <c r="G84" s="5"/>
      <c r="H84" s="81"/>
      <c r="J84" s="101"/>
    </row>
    <row r="85" spans="1:10" s="6" customFormat="1">
      <c r="A85" s="5"/>
      <c r="B85" s="14"/>
      <c r="C85" s="5"/>
      <c r="D85" s="5"/>
      <c r="E85" s="15"/>
      <c r="F85" s="5"/>
      <c r="G85" s="5"/>
      <c r="H85" s="81"/>
      <c r="J85" s="101"/>
    </row>
    <row r="86" spans="1:10" s="11" customFormat="1">
      <c r="A86" s="5"/>
      <c r="B86" s="14"/>
      <c r="C86" s="5"/>
      <c r="D86" s="5"/>
      <c r="E86" s="15"/>
      <c r="F86" s="5"/>
      <c r="G86" s="5"/>
      <c r="H86" s="81"/>
      <c r="J86" s="103"/>
    </row>
    <row r="87" spans="1:10" s="6" customFormat="1">
      <c r="A87" s="5"/>
      <c r="B87" s="14"/>
      <c r="C87" s="5"/>
      <c r="D87" s="5"/>
      <c r="E87" s="15"/>
      <c r="F87" s="5"/>
      <c r="G87" s="5"/>
      <c r="H87" s="81"/>
      <c r="J87" s="101"/>
    </row>
    <row r="88" spans="1:10" s="6" customFormat="1">
      <c r="A88" s="5"/>
      <c r="B88" s="14"/>
      <c r="C88" s="5"/>
      <c r="D88" s="5"/>
      <c r="E88" s="15"/>
      <c r="F88" s="5"/>
      <c r="G88" s="5"/>
      <c r="H88" s="81"/>
      <c r="J88" s="101"/>
    </row>
    <row r="89" spans="1:10" s="11" customFormat="1">
      <c r="A89" s="5"/>
      <c r="B89" s="14"/>
      <c r="C89" s="5"/>
      <c r="D89" s="5"/>
      <c r="E89" s="15"/>
      <c r="F89" s="5"/>
      <c r="G89" s="5"/>
      <c r="H89" s="81"/>
      <c r="J89" s="103"/>
    </row>
    <row r="90" spans="1:10" s="6" customFormat="1">
      <c r="A90" s="5"/>
      <c r="B90" s="14"/>
      <c r="C90" s="5"/>
      <c r="D90" s="5"/>
      <c r="E90" s="15"/>
      <c r="F90" s="5"/>
      <c r="G90" s="5"/>
      <c r="H90" s="81"/>
      <c r="J90" s="101"/>
    </row>
    <row r="91" spans="1:10" s="6" customFormat="1">
      <c r="A91" s="5"/>
      <c r="B91" s="14"/>
      <c r="C91" s="5"/>
      <c r="D91" s="5"/>
      <c r="E91" s="15"/>
      <c r="F91" s="5"/>
      <c r="G91" s="5"/>
      <c r="H91" s="81"/>
      <c r="J91" s="101"/>
    </row>
    <row r="92" spans="1:10" s="6" customFormat="1">
      <c r="A92" s="5"/>
      <c r="B92" s="14"/>
      <c r="C92" s="5"/>
      <c r="D92" s="5"/>
      <c r="E92" s="15"/>
      <c r="F92" s="5"/>
      <c r="G92" s="5"/>
      <c r="H92" s="81"/>
      <c r="J92" s="101"/>
    </row>
    <row r="93" spans="1:10" s="6" customFormat="1">
      <c r="A93" s="5"/>
      <c r="B93" s="14"/>
      <c r="C93" s="5"/>
      <c r="D93" s="5"/>
      <c r="E93" s="15"/>
      <c r="F93" s="5"/>
      <c r="G93" s="5"/>
      <c r="H93" s="81"/>
      <c r="J93" s="101"/>
    </row>
    <row r="94" spans="1:10" s="11" customFormat="1">
      <c r="A94" s="5"/>
      <c r="B94" s="14"/>
      <c r="C94" s="5"/>
      <c r="D94" s="5"/>
      <c r="E94" s="15"/>
      <c r="F94" s="5"/>
      <c r="G94" s="5"/>
      <c r="H94" s="81"/>
      <c r="J94" s="103"/>
    </row>
    <row r="95" spans="1:10" s="8" customFormat="1">
      <c r="A95" s="5"/>
      <c r="B95" s="14"/>
      <c r="C95" s="5"/>
      <c r="D95" s="5"/>
      <c r="E95" s="15"/>
      <c r="F95" s="5"/>
      <c r="G95" s="5"/>
      <c r="H95" s="81"/>
      <c r="J95" s="100"/>
    </row>
    <row r="96" spans="1:10" s="8" customFormat="1" ht="32.25" customHeight="1">
      <c r="A96" s="5"/>
      <c r="B96" s="14"/>
      <c r="C96" s="5"/>
      <c r="D96" s="5"/>
      <c r="E96" s="15"/>
      <c r="F96" s="5"/>
      <c r="G96" s="5"/>
      <c r="H96" s="81"/>
      <c r="J96" s="100"/>
    </row>
    <row r="97" spans="1:10" s="8" customFormat="1" ht="49.5" customHeight="1">
      <c r="A97" s="5"/>
      <c r="B97" s="14"/>
      <c r="C97" s="5"/>
      <c r="D97" s="5"/>
      <c r="E97" s="15"/>
      <c r="F97" s="5"/>
      <c r="G97" s="5"/>
      <c r="H97" s="81"/>
      <c r="J97" s="100"/>
    </row>
    <row r="98" spans="1:10" s="8" customFormat="1">
      <c r="A98" s="5"/>
      <c r="B98" s="14"/>
      <c r="C98" s="5"/>
      <c r="D98" s="5"/>
      <c r="E98" s="15"/>
      <c r="F98" s="5"/>
      <c r="G98" s="5"/>
      <c r="H98" s="81"/>
      <c r="J98" s="100"/>
    </row>
    <row r="99" spans="1:10" s="8" customFormat="1">
      <c r="A99" s="5"/>
      <c r="B99" s="14"/>
      <c r="C99" s="5"/>
      <c r="D99" s="5"/>
      <c r="E99" s="15"/>
      <c r="F99" s="5"/>
      <c r="G99" s="5"/>
      <c r="H99" s="81"/>
      <c r="J99" s="100"/>
    </row>
    <row r="100" spans="1:10" s="8" customFormat="1" ht="15.75" customHeight="1">
      <c r="A100" s="5"/>
      <c r="B100" s="14"/>
      <c r="C100" s="5"/>
      <c r="D100" s="5"/>
      <c r="E100" s="15"/>
      <c r="F100" s="5"/>
      <c r="G100" s="5"/>
      <c r="H100" s="81"/>
      <c r="J100" s="100"/>
    </row>
    <row r="101" spans="1:10" s="8" customFormat="1">
      <c r="A101" s="5"/>
      <c r="B101" s="14"/>
      <c r="C101" s="5"/>
      <c r="D101" s="5"/>
      <c r="E101" s="15"/>
      <c r="F101" s="5"/>
      <c r="G101" s="5"/>
      <c r="H101" s="81"/>
      <c r="J101" s="100"/>
    </row>
    <row r="102" spans="1:10" s="11" customFormat="1">
      <c r="A102" s="5"/>
      <c r="B102" s="14"/>
      <c r="C102" s="5"/>
      <c r="D102" s="5"/>
      <c r="E102" s="15"/>
      <c r="F102" s="5"/>
      <c r="G102" s="5"/>
      <c r="H102" s="81"/>
      <c r="J102" s="103"/>
    </row>
    <row r="103" spans="1:10" s="8" customFormat="1">
      <c r="A103" s="5"/>
      <c r="B103" s="14"/>
      <c r="C103" s="5"/>
      <c r="D103" s="5"/>
      <c r="E103" s="15"/>
      <c r="F103" s="5"/>
      <c r="G103" s="5"/>
      <c r="H103" s="81"/>
      <c r="J103" s="100"/>
    </row>
    <row r="104" spans="1:10" s="8" customFormat="1">
      <c r="A104" s="5"/>
      <c r="B104" s="14"/>
      <c r="C104" s="5"/>
      <c r="D104" s="5"/>
      <c r="E104" s="15"/>
      <c r="F104" s="5"/>
      <c r="G104" s="5"/>
      <c r="H104" s="81"/>
      <c r="J104" s="100"/>
    </row>
    <row r="105" spans="1:10" s="8" customFormat="1">
      <c r="A105" s="5"/>
      <c r="B105" s="14"/>
      <c r="C105" s="5"/>
      <c r="D105" s="5"/>
      <c r="E105" s="15"/>
      <c r="F105" s="5"/>
      <c r="G105" s="5"/>
      <c r="H105" s="81"/>
      <c r="J105" s="100"/>
    </row>
    <row r="106" spans="1:10" s="8" customFormat="1">
      <c r="A106" s="5"/>
      <c r="B106" s="14"/>
      <c r="C106" s="5"/>
      <c r="D106" s="5"/>
      <c r="E106" s="15"/>
      <c r="F106" s="5"/>
      <c r="G106" s="5"/>
      <c r="H106" s="81"/>
      <c r="J106" s="100"/>
    </row>
    <row r="107" spans="1:10" s="8" customFormat="1">
      <c r="A107" s="5"/>
      <c r="B107" s="14"/>
      <c r="C107" s="5"/>
      <c r="D107" s="5"/>
      <c r="E107" s="15"/>
      <c r="F107" s="5"/>
      <c r="G107" s="5"/>
      <c r="H107" s="81"/>
      <c r="J107" s="100"/>
    </row>
    <row r="108" spans="1:10" s="8" customFormat="1">
      <c r="A108" s="5"/>
      <c r="B108" s="14"/>
      <c r="C108" s="5"/>
      <c r="D108" s="5"/>
      <c r="E108" s="15"/>
      <c r="F108" s="5"/>
      <c r="G108" s="5"/>
      <c r="H108" s="81"/>
      <c r="J108" s="100"/>
    </row>
    <row r="109" spans="1:10" s="8" customFormat="1">
      <c r="A109" s="5"/>
      <c r="B109" s="14"/>
      <c r="C109" s="5"/>
      <c r="D109" s="5"/>
      <c r="E109" s="15"/>
      <c r="F109" s="5"/>
      <c r="G109" s="5"/>
      <c r="H109" s="81"/>
      <c r="J109" s="100"/>
    </row>
    <row r="110" spans="1:10" s="8" customFormat="1">
      <c r="A110" s="5"/>
      <c r="B110" s="14"/>
      <c r="C110" s="5"/>
      <c r="D110" s="5"/>
      <c r="E110" s="15"/>
      <c r="F110" s="5"/>
      <c r="G110" s="5"/>
      <c r="H110" s="81"/>
      <c r="J110" s="100"/>
    </row>
    <row r="111" spans="1:10" s="11" customFormat="1">
      <c r="A111" s="5"/>
      <c r="B111" s="14"/>
      <c r="C111" s="5"/>
      <c r="D111" s="5"/>
      <c r="E111" s="15"/>
      <c r="F111" s="5"/>
      <c r="G111" s="5"/>
      <c r="H111" s="81"/>
      <c r="J111" s="103"/>
    </row>
    <row r="112" spans="1:10" s="11" customFormat="1">
      <c r="A112" s="5"/>
      <c r="B112" s="14"/>
      <c r="C112" s="5"/>
      <c r="D112" s="5"/>
      <c r="E112" s="15"/>
      <c r="F112" s="5"/>
      <c r="G112" s="5"/>
      <c r="H112" s="81"/>
      <c r="J112" s="103"/>
    </row>
    <row r="113" spans="1:10" s="6" customFormat="1">
      <c r="A113" s="5"/>
      <c r="B113" s="14"/>
      <c r="C113" s="5"/>
      <c r="D113" s="5"/>
      <c r="E113" s="15"/>
      <c r="F113" s="5"/>
      <c r="G113" s="5"/>
      <c r="H113" s="81"/>
      <c r="J113" s="101"/>
    </row>
    <row r="114" spans="1:10" s="6" customFormat="1">
      <c r="A114" s="5"/>
      <c r="B114" s="14"/>
      <c r="C114" s="5"/>
      <c r="D114" s="5"/>
      <c r="E114" s="15"/>
      <c r="F114" s="5"/>
      <c r="G114" s="5"/>
      <c r="H114" s="81"/>
      <c r="J114" s="101"/>
    </row>
    <row r="115" spans="1:10" s="6" customFormat="1">
      <c r="A115" s="5"/>
      <c r="B115" s="14"/>
      <c r="C115" s="5"/>
      <c r="D115" s="5"/>
      <c r="E115" s="15"/>
      <c r="F115" s="5"/>
      <c r="G115" s="5"/>
      <c r="H115" s="81"/>
      <c r="J115" s="101"/>
    </row>
    <row r="116" spans="1:10" s="6" customFormat="1">
      <c r="A116" s="5"/>
      <c r="B116" s="14"/>
      <c r="C116" s="5"/>
      <c r="D116" s="5"/>
      <c r="E116" s="15"/>
      <c r="F116" s="5"/>
      <c r="G116" s="5"/>
      <c r="H116" s="81"/>
      <c r="J116" s="101"/>
    </row>
    <row r="117" spans="1:10" s="6" customFormat="1">
      <c r="A117" s="5"/>
      <c r="B117" s="14"/>
      <c r="C117" s="5"/>
      <c r="D117" s="5"/>
      <c r="E117" s="15"/>
      <c r="F117" s="5"/>
      <c r="G117" s="5"/>
      <c r="H117" s="81"/>
      <c r="J117" s="101"/>
    </row>
    <row r="118" spans="1:10" s="11" customFormat="1">
      <c r="A118" s="5"/>
      <c r="B118" s="14"/>
      <c r="C118" s="5"/>
      <c r="D118" s="5"/>
      <c r="E118" s="15"/>
      <c r="F118" s="5"/>
      <c r="G118" s="5"/>
      <c r="H118" s="81"/>
      <c r="J118" s="103"/>
    </row>
    <row r="119" spans="1:10" s="6" customFormat="1">
      <c r="A119" s="5"/>
      <c r="B119" s="14"/>
      <c r="C119" s="5"/>
      <c r="D119" s="5"/>
      <c r="E119" s="15"/>
      <c r="F119" s="5"/>
      <c r="G119" s="5"/>
      <c r="H119" s="81"/>
      <c r="J119" s="101"/>
    </row>
    <row r="120" spans="1:10" s="6" customFormat="1">
      <c r="A120" s="5"/>
      <c r="B120" s="14"/>
      <c r="C120" s="5"/>
      <c r="D120" s="5"/>
      <c r="E120" s="15"/>
      <c r="F120" s="5"/>
      <c r="G120" s="5"/>
      <c r="H120" s="81"/>
      <c r="J120" s="101"/>
    </row>
    <row r="121" spans="1:10" s="9" customFormat="1">
      <c r="A121" s="5"/>
      <c r="B121" s="14"/>
      <c r="C121" s="5"/>
      <c r="D121" s="5"/>
      <c r="E121" s="15"/>
      <c r="F121" s="5"/>
      <c r="G121" s="5"/>
      <c r="H121" s="81"/>
      <c r="I121" s="8"/>
      <c r="J121" s="100"/>
    </row>
    <row r="122" spans="1:10" s="9" customFormat="1">
      <c r="A122" s="5"/>
      <c r="B122" s="14"/>
      <c r="C122" s="5"/>
      <c r="D122" s="5"/>
      <c r="E122" s="15"/>
      <c r="F122" s="5"/>
      <c r="G122" s="5"/>
      <c r="H122" s="81"/>
      <c r="I122" s="8"/>
      <c r="J122" s="100"/>
    </row>
    <row r="123" spans="1:10" s="9" customFormat="1">
      <c r="A123" s="5"/>
      <c r="B123" s="14"/>
      <c r="C123" s="5"/>
      <c r="D123" s="5"/>
      <c r="E123" s="15"/>
      <c r="F123" s="5"/>
      <c r="G123" s="5"/>
      <c r="H123" s="81"/>
      <c r="I123" s="8"/>
      <c r="J123" s="100"/>
    </row>
    <row r="124" spans="1:10" s="12" customFormat="1">
      <c r="A124" s="5"/>
      <c r="B124" s="14"/>
      <c r="C124" s="5"/>
      <c r="D124" s="5"/>
      <c r="E124" s="15"/>
      <c r="F124" s="5"/>
      <c r="G124" s="5"/>
      <c r="H124" s="81"/>
      <c r="J124" s="104"/>
    </row>
    <row r="125" spans="1:10" s="13" customFormat="1" ht="15" customHeight="1">
      <c r="A125" s="5"/>
      <c r="B125" s="14"/>
      <c r="C125" s="5"/>
      <c r="D125" s="5"/>
      <c r="E125" s="15"/>
      <c r="F125" s="5"/>
      <c r="G125" s="5"/>
      <c r="H125" s="81"/>
    </row>
  </sheetData>
  <mergeCells count="14">
    <mergeCell ref="A53:H53"/>
    <mergeCell ref="A54:H54"/>
    <mergeCell ref="E1:H4"/>
    <mergeCell ref="A51:B52"/>
    <mergeCell ref="A49:G49"/>
    <mergeCell ref="A50:H50"/>
    <mergeCell ref="C51:H51"/>
    <mergeCell ref="C52:D52"/>
    <mergeCell ref="E52:H52"/>
    <mergeCell ref="B1:C1"/>
    <mergeCell ref="B2:D2"/>
    <mergeCell ref="B3:D3"/>
    <mergeCell ref="B4:D4"/>
    <mergeCell ref="B5:F5"/>
  </mergeCells>
  <printOptions horizontalCentered="1" verticalCentered="1"/>
  <pageMargins left="0.39370078740157499" right="0.196850393700787" top="0.39370078740157499" bottom="0.39370078740157499" header="0" footer="0"/>
  <pageSetup paperSize="9" scale="7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selection activeCell="F10" sqref="F10:F11"/>
    </sheetView>
  </sheetViews>
  <sheetFormatPr defaultRowHeight="13.5"/>
  <cols>
    <col min="1" max="1" width="10.5703125" style="128" bestFit="1" customWidth="1"/>
    <col min="2" max="2" width="46.85546875" style="106" customWidth="1"/>
    <col min="3" max="4" width="11.28515625" style="128" customWidth="1"/>
    <col min="5" max="5" width="14.5703125" style="127" bestFit="1" customWidth="1"/>
    <col min="6" max="6" width="15" style="127" customWidth="1"/>
    <col min="7" max="7" width="11.28515625" style="106" customWidth="1"/>
    <col min="8" max="256" width="9.140625" style="106"/>
    <col min="257" max="257" width="10.5703125" style="106" bestFit="1" customWidth="1"/>
    <col min="258" max="258" width="46.85546875" style="106" customWidth="1"/>
    <col min="259" max="260" width="11.28515625" style="106" customWidth="1"/>
    <col min="261" max="261" width="14.5703125" style="106" bestFit="1" customWidth="1"/>
    <col min="262" max="262" width="15" style="106" customWidth="1"/>
    <col min="263" max="263" width="11.28515625" style="106" customWidth="1"/>
    <col min="264" max="512" width="9.140625" style="106"/>
    <col min="513" max="513" width="10.5703125" style="106" bestFit="1" customWidth="1"/>
    <col min="514" max="514" width="46.85546875" style="106" customWidth="1"/>
    <col min="515" max="516" width="11.28515625" style="106" customWidth="1"/>
    <col min="517" max="517" width="14.5703125" style="106" bestFit="1" customWidth="1"/>
    <col min="518" max="518" width="15" style="106" customWidth="1"/>
    <col min="519" max="519" width="11.28515625" style="106" customWidth="1"/>
    <col min="520" max="768" width="9.140625" style="106"/>
    <col min="769" max="769" width="10.5703125" style="106" bestFit="1" customWidth="1"/>
    <col min="770" max="770" width="46.85546875" style="106" customWidth="1"/>
    <col min="771" max="772" width="11.28515625" style="106" customWidth="1"/>
    <col min="773" max="773" width="14.5703125" style="106" bestFit="1" customWidth="1"/>
    <col min="774" max="774" width="15" style="106" customWidth="1"/>
    <col min="775" max="775" width="11.28515625" style="106" customWidth="1"/>
    <col min="776" max="1024" width="9.140625" style="106"/>
    <col min="1025" max="1025" width="10.5703125" style="106" bestFit="1" customWidth="1"/>
    <col min="1026" max="1026" width="46.85546875" style="106" customWidth="1"/>
    <col min="1027" max="1028" width="11.28515625" style="106" customWidth="1"/>
    <col min="1029" max="1029" width="14.5703125" style="106" bestFit="1" customWidth="1"/>
    <col min="1030" max="1030" width="15" style="106" customWidth="1"/>
    <col min="1031" max="1031" width="11.28515625" style="106" customWidth="1"/>
    <col min="1032" max="1280" width="9.140625" style="106"/>
    <col min="1281" max="1281" width="10.5703125" style="106" bestFit="1" customWidth="1"/>
    <col min="1282" max="1282" width="46.85546875" style="106" customWidth="1"/>
    <col min="1283" max="1284" width="11.28515625" style="106" customWidth="1"/>
    <col min="1285" max="1285" width="14.5703125" style="106" bestFit="1" customWidth="1"/>
    <col min="1286" max="1286" width="15" style="106" customWidth="1"/>
    <col min="1287" max="1287" width="11.28515625" style="106" customWidth="1"/>
    <col min="1288" max="1536" width="9.140625" style="106"/>
    <col min="1537" max="1537" width="10.5703125" style="106" bestFit="1" customWidth="1"/>
    <col min="1538" max="1538" width="46.85546875" style="106" customWidth="1"/>
    <col min="1539" max="1540" width="11.28515625" style="106" customWidth="1"/>
    <col min="1541" max="1541" width="14.5703125" style="106" bestFit="1" customWidth="1"/>
    <col min="1542" max="1542" width="15" style="106" customWidth="1"/>
    <col min="1543" max="1543" width="11.28515625" style="106" customWidth="1"/>
    <col min="1544" max="1792" width="9.140625" style="106"/>
    <col min="1793" max="1793" width="10.5703125" style="106" bestFit="1" customWidth="1"/>
    <col min="1794" max="1794" width="46.85546875" style="106" customWidth="1"/>
    <col min="1795" max="1796" width="11.28515625" style="106" customWidth="1"/>
    <col min="1797" max="1797" width="14.5703125" style="106" bestFit="1" customWidth="1"/>
    <col min="1798" max="1798" width="15" style="106" customWidth="1"/>
    <col min="1799" max="1799" width="11.28515625" style="106" customWidth="1"/>
    <col min="1800" max="2048" width="9.140625" style="106"/>
    <col min="2049" max="2049" width="10.5703125" style="106" bestFit="1" customWidth="1"/>
    <col min="2050" max="2050" width="46.85546875" style="106" customWidth="1"/>
    <col min="2051" max="2052" width="11.28515625" style="106" customWidth="1"/>
    <col min="2053" max="2053" width="14.5703125" style="106" bestFit="1" customWidth="1"/>
    <col min="2054" max="2054" width="15" style="106" customWidth="1"/>
    <col min="2055" max="2055" width="11.28515625" style="106" customWidth="1"/>
    <col min="2056" max="2304" width="9.140625" style="106"/>
    <col min="2305" max="2305" width="10.5703125" style="106" bestFit="1" customWidth="1"/>
    <col min="2306" max="2306" width="46.85546875" style="106" customWidth="1"/>
    <col min="2307" max="2308" width="11.28515625" style="106" customWidth="1"/>
    <col min="2309" max="2309" width="14.5703125" style="106" bestFit="1" customWidth="1"/>
    <col min="2310" max="2310" width="15" style="106" customWidth="1"/>
    <col min="2311" max="2311" width="11.28515625" style="106" customWidth="1"/>
    <col min="2312" max="2560" width="9.140625" style="106"/>
    <col min="2561" max="2561" width="10.5703125" style="106" bestFit="1" customWidth="1"/>
    <col min="2562" max="2562" width="46.85546875" style="106" customWidth="1"/>
    <col min="2563" max="2564" width="11.28515625" style="106" customWidth="1"/>
    <col min="2565" max="2565" width="14.5703125" style="106" bestFit="1" customWidth="1"/>
    <col min="2566" max="2566" width="15" style="106" customWidth="1"/>
    <col min="2567" max="2567" width="11.28515625" style="106" customWidth="1"/>
    <col min="2568" max="2816" width="9.140625" style="106"/>
    <col min="2817" max="2817" width="10.5703125" style="106" bestFit="1" customWidth="1"/>
    <col min="2818" max="2818" width="46.85546875" style="106" customWidth="1"/>
    <col min="2819" max="2820" width="11.28515625" style="106" customWidth="1"/>
    <col min="2821" max="2821" width="14.5703125" style="106" bestFit="1" customWidth="1"/>
    <col min="2822" max="2822" width="15" style="106" customWidth="1"/>
    <col min="2823" max="2823" width="11.28515625" style="106" customWidth="1"/>
    <col min="2824" max="3072" width="9.140625" style="106"/>
    <col min="3073" max="3073" width="10.5703125" style="106" bestFit="1" customWidth="1"/>
    <col min="3074" max="3074" width="46.85546875" style="106" customWidth="1"/>
    <col min="3075" max="3076" width="11.28515625" style="106" customWidth="1"/>
    <col min="3077" max="3077" width="14.5703125" style="106" bestFit="1" customWidth="1"/>
    <col min="3078" max="3078" width="15" style="106" customWidth="1"/>
    <col min="3079" max="3079" width="11.28515625" style="106" customWidth="1"/>
    <col min="3080" max="3328" width="9.140625" style="106"/>
    <col min="3329" max="3329" width="10.5703125" style="106" bestFit="1" customWidth="1"/>
    <col min="3330" max="3330" width="46.85546875" style="106" customWidth="1"/>
    <col min="3331" max="3332" width="11.28515625" style="106" customWidth="1"/>
    <col min="3333" max="3333" width="14.5703125" style="106" bestFit="1" customWidth="1"/>
    <col min="3334" max="3334" width="15" style="106" customWidth="1"/>
    <col min="3335" max="3335" width="11.28515625" style="106" customWidth="1"/>
    <col min="3336" max="3584" width="9.140625" style="106"/>
    <col min="3585" max="3585" width="10.5703125" style="106" bestFit="1" customWidth="1"/>
    <col min="3586" max="3586" width="46.85546875" style="106" customWidth="1"/>
    <col min="3587" max="3588" width="11.28515625" style="106" customWidth="1"/>
    <col min="3589" max="3589" width="14.5703125" style="106" bestFit="1" customWidth="1"/>
    <col min="3590" max="3590" width="15" style="106" customWidth="1"/>
    <col min="3591" max="3591" width="11.28515625" style="106" customWidth="1"/>
    <col min="3592" max="3840" width="9.140625" style="106"/>
    <col min="3841" max="3841" width="10.5703125" style="106" bestFit="1" customWidth="1"/>
    <col min="3842" max="3842" width="46.85546875" style="106" customWidth="1"/>
    <col min="3843" max="3844" width="11.28515625" style="106" customWidth="1"/>
    <col min="3845" max="3845" width="14.5703125" style="106" bestFit="1" customWidth="1"/>
    <col min="3846" max="3846" width="15" style="106" customWidth="1"/>
    <col min="3847" max="3847" width="11.28515625" style="106" customWidth="1"/>
    <col min="3848" max="4096" width="9.140625" style="106"/>
    <col min="4097" max="4097" width="10.5703125" style="106" bestFit="1" customWidth="1"/>
    <col min="4098" max="4098" width="46.85546875" style="106" customWidth="1"/>
    <col min="4099" max="4100" width="11.28515625" style="106" customWidth="1"/>
    <col min="4101" max="4101" width="14.5703125" style="106" bestFit="1" customWidth="1"/>
    <col min="4102" max="4102" width="15" style="106" customWidth="1"/>
    <col min="4103" max="4103" width="11.28515625" style="106" customWidth="1"/>
    <col min="4104" max="4352" width="9.140625" style="106"/>
    <col min="4353" max="4353" width="10.5703125" style="106" bestFit="1" customWidth="1"/>
    <col min="4354" max="4354" width="46.85546875" style="106" customWidth="1"/>
    <col min="4355" max="4356" width="11.28515625" style="106" customWidth="1"/>
    <col min="4357" max="4357" width="14.5703125" style="106" bestFit="1" customWidth="1"/>
    <col min="4358" max="4358" width="15" style="106" customWidth="1"/>
    <col min="4359" max="4359" width="11.28515625" style="106" customWidth="1"/>
    <col min="4360" max="4608" width="9.140625" style="106"/>
    <col min="4609" max="4609" width="10.5703125" style="106" bestFit="1" customWidth="1"/>
    <col min="4610" max="4610" width="46.85546875" style="106" customWidth="1"/>
    <col min="4611" max="4612" width="11.28515625" style="106" customWidth="1"/>
    <col min="4613" max="4613" width="14.5703125" style="106" bestFit="1" customWidth="1"/>
    <col min="4614" max="4614" width="15" style="106" customWidth="1"/>
    <col min="4615" max="4615" width="11.28515625" style="106" customWidth="1"/>
    <col min="4616" max="4864" width="9.140625" style="106"/>
    <col min="4865" max="4865" width="10.5703125" style="106" bestFit="1" customWidth="1"/>
    <col min="4866" max="4866" width="46.85546875" style="106" customWidth="1"/>
    <col min="4867" max="4868" width="11.28515625" style="106" customWidth="1"/>
    <col min="4869" max="4869" width="14.5703125" style="106" bestFit="1" customWidth="1"/>
    <col min="4870" max="4870" width="15" style="106" customWidth="1"/>
    <col min="4871" max="4871" width="11.28515625" style="106" customWidth="1"/>
    <col min="4872" max="5120" width="9.140625" style="106"/>
    <col min="5121" max="5121" width="10.5703125" style="106" bestFit="1" customWidth="1"/>
    <col min="5122" max="5122" width="46.85546875" style="106" customWidth="1"/>
    <col min="5123" max="5124" width="11.28515625" style="106" customWidth="1"/>
    <col min="5125" max="5125" width="14.5703125" style="106" bestFit="1" customWidth="1"/>
    <col min="5126" max="5126" width="15" style="106" customWidth="1"/>
    <col min="5127" max="5127" width="11.28515625" style="106" customWidth="1"/>
    <col min="5128" max="5376" width="9.140625" style="106"/>
    <col min="5377" max="5377" width="10.5703125" style="106" bestFit="1" customWidth="1"/>
    <col min="5378" max="5378" width="46.85546875" style="106" customWidth="1"/>
    <col min="5379" max="5380" width="11.28515625" style="106" customWidth="1"/>
    <col min="5381" max="5381" width="14.5703125" style="106" bestFit="1" customWidth="1"/>
    <col min="5382" max="5382" width="15" style="106" customWidth="1"/>
    <col min="5383" max="5383" width="11.28515625" style="106" customWidth="1"/>
    <col min="5384" max="5632" width="9.140625" style="106"/>
    <col min="5633" max="5633" width="10.5703125" style="106" bestFit="1" customWidth="1"/>
    <col min="5634" max="5634" width="46.85546875" style="106" customWidth="1"/>
    <col min="5635" max="5636" width="11.28515625" style="106" customWidth="1"/>
    <col min="5637" max="5637" width="14.5703125" style="106" bestFit="1" customWidth="1"/>
    <col min="5638" max="5638" width="15" style="106" customWidth="1"/>
    <col min="5639" max="5639" width="11.28515625" style="106" customWidth="1"/>
    <col min="5640" max="5888" width="9.140625" style="106"/>
    <col min="5889" max="5889" width="10.5703125" style="106" bestFit="1" customWidth="1"/>
    <col min="5890" max="5890" width="46.85546875" style="106" customWidth="1"/>
    <col min="5891" max="5892" width="11.28515625" style="106" customWidth="1"/>
    <col min="5893" max="5893" width="14.5703125" style="106" bestFit="1" customWidth="1"/>
    <col min="5894" max="5894" width="15" style="106" customWidth="1"/>
    <col min="5895" max="5895" width="11.28515625" style="106" customWidth="1"/>
    <col min="5896" max="6144" width="9.140625" style="106"/>
    <col min="6145" max="6145" width="10.5703125" style="106" bestFit="1" customWidth="1"/>
    <col min="6146" max="6146" width="46.85546875" style="106" customWidth="1"/>
    <col min="6147" max="6148" width="11.28515625" style="106" customWidth="1"/>
    <col min="6149" max="6149" width="14.5703125" style="106" bestFit="1" customWidth="1"/>
    <col min="6150" max="6150" width="15" style="106" customWidth="1"/>
    <col min="6151" max="6151" width="11.28515625" style="106" customWidth="1"/>
    <col min="6152" max="6400" width="9.140625" style="106"/>
    <col min="6401" max="6401" width="10.5703125" style="106" bestFit="1" customWidth="1"/>
    <col min="6402" max="6402" width="46.85546875" style="106" customWidth="1"/>
    <col min="6403" max="6404" width="11.28515625" style="106" customWidth="1"/>
    <col min="6405" max="6405" width="14.5703125" style="106" bestFit="1" customWidth="1"/>
    <col min="6406" max="6406" width="15" style="106" customWidth="1"/>
    <col min="6407" max="6407" width="11.28515625" style="106" customWidth="1"/>
    <col min="6408" max="6656" width="9.140625" style="106"/>
    <col min="6657" max="6657" width="10.5703125" style="106" bestFit="1" customWidth="1"/>
    <col min="6658" max="6658" width="46.85546875" style="106" customWidth="1"/>
    <col min="6659" max="6660" width="11.28515625" style="106" customWidth="1"/>
    <col min="6661" max="6661" width="14.5703125" style="106" bestFit="1" customWidth="1"/>
    <col min="6662" max="6662" width="15" style="106" customWidth="1"/>
    <col min="6663" max="6663" width="11.28515625" style="106" customWidth="1"/>
    <col min="6664" max="6912" width="9.140625" style="106"/>
    <col min="6913" max="6913" width="10.5703125" style="106" bestFit="1" customWidth="1"/>
    <col min="6914" max="6914" width="46.85546875" style="106" customWidth="1"/>
    <col min="6915" max="6916" width="11.28515625" style="106" customWidth="1"/>
    <col min="6917" max="6917" width="14.5703125" style="106" bestFit="1" customWidth="1"/>
    <col min="6918" max="6918" width="15" style="106" customWidth="1"/>
    <col min="6919" max="6919" width="11.28515625" style="106" customWidth="1"/>
    <col min="6920" max="7168" width="9.140625" style="106"/>
    <col min="7169" max="7169" width="10.5703125" style="106" bestFit="1" customWidth="1"/>
    <col min="7170" max="7170" width="46.85546875" style="106" customWidth="1"/>
    <col min="7171" max="7172" width="11.28515625" style="106" customWidth="1"/>
    <col min="7173" max="7173" width="14.5703125" style="106" bestFit="1" customWidth="1"/>
    <col min="7174" max="7174" width="15" style="106" customWidth="1"/>
    <col min="7175" max="7175" width="11.28515625" style="106" customWidth="1"/>
    <col min="7176" max="7424" width="9.140625" style="106"/>
    <col min="7425" max="7425" width="10.5703125" style="106" bestFit="1" customWidth="1"/>
    <col min="7426" max="7426" width="46.85546875" style="106" customWidth="1"/>
    <col min="7427" max="7428" width="11.28515625" style="106" customWidth="1"/>
    <col min="7429" max="7429" width="14.5703125" style="106" bestFit="1" customWidth="1"/>
    <col min="7430" max="7430" width="15" style="106" customWidth="1"/>
    <col min="7431" max="7431" width="11.28515625" style="106" customWidth="1"/>
    <col min="7432" max="7680" width="9.140625" style="106"/>
    <col min="7681" max="7681" width="10.5703125" style="106" bestFit="1" customWidth="1"/>
    <col min="7682" max="7682" width="46.85546875" style="106" customWidth="1"/>
    <col min="7683" max="7684" width="11.28515625" style="106" customWidth="1"/>
    <col min="7685" max="7685" width="14.5703125" style="106" bestFit="1" customWidth="1"/>
    <col min="7686" max="7686" width="15" style="106" customWidth="1"/>
    <col min="7687" max="7687" width="11.28515625" style="106" customWidth="1"/>
    <col min="7688" max="7936" width="9.140625" style="106"/>
    <col min="7937" max="7937" width="10.5703125" style="106" bestFit="1" customWidth="1"/>
    <col min="7938" max="7938" width="46.85546875" style="106" customWidth="1"/>
    <col min="7939" max="7940" width="11.28515625" style="106" customWidth="1"/>
    <col min="7941" max="7941" width="14.5703125" style="106" bestFit="1" customWidth="1"/>
    <col min="7942" max="7942" width="15" style="106" customWidth="1"/>
    <col min="7943" max="7943" width="11.28515625" style="106" customWidth="1"/>
    <col min="7944" max="8192" width="9.140625" style="106"/>
    <col min="8193" max="8193" width="10.5703125" style="106" bestFit="1" customWidth="1"/>
    <col min="8194" max="8194" width="46.85546875" style="106" customWidth="1"/>
    <col min="8195" max="8196" width="11.28515625" style="106" customWidth="1"/>
    <col min="8197" max="8197" width="14.5703125" style="106" bestFit="1" customWidth="1"/>
    <col min="8198" max="8198" width="15" style="106" customWidth="1"/>
    <col min="8199" max="8199" width="11.28515625" style="106" customWidth="1"/>
    <col min="8200" max="8448" width="9.140625" style="106"/>
    <col min="8449" max="8449" width="10.5703125" style="106" bestFit="1" customWidth="1"/>
    <col min="8450" max="8450" width="46.85546875" style="106" customWidth="1"/>
    <col min="8451" max="8452" width="11.28515625" style="106" customWidth="1"/>
    <col min="8453" max="8453" width="14.5703125" style="106" bestFit="1" customWidth="1"/>
    <col min="8454" max="8454" width="15" style="106" customWidth="1"/>
    <col min="8455" max="8455" width="11.28515625" style="106" customWidth="1"/>
    <col min="8456" max="8704" width="9.140625" style="106"/>
    <col min="8705" max="8705" width="10.5703125" style="106" bestFit="1" customWidth="1"/>
    <col min="8706" max="8706" width="46.85546875" style="106" customWidth="1"/>
    <col min="8707" max="8708" width="11.28515625" style="106" customWidth="1"/>
    <col min="8709" max="8709" width="14.5703125" style="106" bestFit="1" customWidth="1"/>
    <col min="8710" max="8710" width="15" style="106" customWidth="1"/>
    <col min="8711" max="8711" width="11.28515625" style="106" customWidth="1"/>
    <col min="8712" max="8960" width="9.140625" style="106"/>
    <col min="8961" max="8961" width="10.5703125" style="106" bestFit="1" customWidth="1"/>
    <col min="8962" max="8962" width="46.85546875" style="106" customWidth="1"/>
    <col min="8963" max="8964" width="11.28515625" style="106" customWidth="1"/>
    <col min="8965" max="8965" width="14.5703125" style="106" bestFit="1" customWidth="1"/>
    <col min="8966" max="8966" width="15" style="106" customWidth="1"/>
    <col min="8967" max="8967" width="11.28515625" style="106" customWidth="1"/>
    <col min="8968" max="9216" width="9.140625" style="106"/>
    <col min="9217" max="9217" width="10.5703125" style="106" bestFit="1" customWidth="1"/>
    <col min="9218" max="9218" width="46.85546875" style="106" customWidth="1"/>
    <col min="9219" max="9220" width="11.28515625" style="106" customWidth="1"/>
    <col min="9221" max="9221" width="14.5703125" style="106" bestFit="1" customWidth="1"/>
    <col min="9222" max="9222" width="15" style="106" customWidth="1"/>
    <col min="9223" max="9223" width="11.28515625" style="106" customWidth="1"/>
    <col min="9224" max="9472" width="9.140625" style="106"/>
    <col min="9473" max="9473" width="10.5703125" style="106" bestFit="1" customWidth="1"/>
    <col min="9474" max="9474" width="46.85546875" style="106" customWidth="1"/>
    <col min="9475" max="9476" width="11.28515625" style="106" customWidth="1"/>
    <col min="9477" max="9477" width="14.5703125" style="106" bestFit="1" customWidth="1"/>
    <col min="9478" max="9478" width="15" style="106" customWidth="1"/>
    <col min="9479" max="9479" width="11.28515625" style="106" customWidth="1"/>
    <col min="9480" max="9728" width="9.140625" style="106"/>
    <col min="9729" max="9729" width="10.5703125" style="106" bestFit="1" customWidth="1"/>
    <col min="9730" max="9730" width="46.85546875" style="106" customWidth="1"/>
    <col min="9731" max="9732" width="11.28515625" style="106" customWidth="1"/>
    <col min="9733" max="9733" width="14.5703125" style="106" bestFit="1" customWidth="1"/>
    <col min="9734" max="9734" width="15" style="106" customWidth="1"/>
    <col min="9735" max="9735" width="11.28515625" style="106" customWidth="1"/>
    <col min="9736" max="9984" width="9.140625" style="106"/>
    <col min="9985" max="9985" width="10.5703125" style="106" bestFit="1" customWidth="1"/>
    <col min="9986" max="9986" width="46.85546875" style="106" customWidth="1"/>
    <col min="9987" max="9988" width="11.28515625" style="106" customWidth="1"/>
    <col min="9989" max="9989" width="14.5703125" style="106" bestFit="1" customWidth="1"/>
    <col min="9990" max="9990" width="15" style="106" customWidth="1"/>
    <col min="9991" max="9991" width="11.28515625" style="106" customWidth="1"/>
    <col min="9992" max="10240" width="9.140625" style="106"/>
    <col min="10241" max="10241" width="10.5703125" style="106" bestFit="1" customWidth="1"/>
    <col min="10242" max="10242" width="46.85546875" style="106" customWidth="1"/>
    <col min="10243" max="10244" width="11.28515625" style="106" customWidth="1"/>
    <col min="10245" max="10245" width="14.5703125" style="106" bestFit="1" customWidth="1"/>
    <col min="10246" max="10246" width="15" style="106" customWidth="1"/>
    <col min="10247" max="10247" width="11.28515625" style="106" customWidth="1"/>
    <col min="10248" max="10496" width="9.140625" style="106"/>
    <col min="10497" max="10497" width="10.5703125" style="106" bestFit="1" customWidth="1"/>
    <col min="10498" max="10498" width="46.85546875" style="106" customWidth="1"/>
    <col min="10499" max="10500" width="11.28515625" style="106" customWidth="1"/>
    <col min="10501" max="10501" width="14.5703125" style="106" bestFit="1" customWidth="1"/>
    <col min="10502" max="10502" width="15" style="106" customWidth="1"/>
    <col min="10503" max="10503" width="11.28515625" style="106" customWidth="1"/>
    <col min="10504" max="10752" width="9.140625" style="106"/>
    <col min="10753" max="10753" width="10.5703125" style="106" bestFit="1" customWidth="1"/>
    <col min="10754" max="10754" width="46.85546875" style="106" customWidth="1"/>
    <col min="10755" max="10756" width="11.28515625" style="106" customWidth="1"/>
    <col min="10757" max="10757" width="14.5703125" style="106" bestFit="1" customWidth="1"/>
    <col min="10758" max="10758" width="15" style="106" customWidth="1"/>
    <col min="10759" max="10759" width="11.28515625" style="106" customWidth="1"/>
    <col min="10760" max="11008" width="9.140625" style="106"/>
    <col min="11009" max="11009" width="10.5703125" style="106" bestFit="1" customWidth="1"/>
    <col min="11010" max="11010" width="46.85546875" style="106" customWidth="1"/>
    <col min="11011" max="11012" width="11.28515625" style="106" customWidth="1"/>
    <col min="11013" max="11013" width="14.5703125" style="106" bestFit="1" customWidth="1"/>
    <col min="11014" max="11014" width="15" style="106" customWidth="1"/>
    <col min="11015" max="11015" width="11.28515625" style="106" customWidth="1"/>
    <col min="11016" max="11264" width="9.140625" style="106"/>
    <col min="11265" max="11265" width="10.5703125" style="106" bestFit="1" customWidth="1"/>
    <col min="11266" max="11266" width="46.85546875" style="106" customWidth="1"/>
    <col min="11267" max="11268" width="11.28515625" style="106" customWidth="1"/>
    <col min="11269" max="11269" width="14.5703125" style="106" bestFit="1" customWidth="1"/>
    <col min="11270" max="11270" width="15" style="106" customWidth="1"/>
    <col min="11271" max="11271" width="11.28515625" style="106" customWidth="1"/>
    <col min="11272" max="11520" width="9.140625" style="106"/>
    <col min="11521" max="11521" width="10.5703125" style="106" bestFit="1" customWidth="1"/>
    <col min="11522" max="11522" width="46.85546875" style="106" customWidth="1"/>
    <col min="11523" max="11524" width="11.28515625" style="106" customWidth="1"/>
    <col min="11525" max="11525" width="14.5703125" style="106" bestFit="1" customWidth="1"/>
    <col min="11526" max="11526" width="15" style="106" customWidth="1"/>
    <col min="11527" max="11527" width="11.28515625" style="106" customWidth="1"/>
    <col min="11528" max="11776" width="9.140625" style="106"/>
    <col min="11777" max="11777" width="10.5703125" style="106" bestFit="1" customWidth="1"/>
    <col min="11778" max="11778" width="46.85546875" style="106" customWidth="1"/>
    <col min="11779" max="11780" width="11.28515625" style="106" customWidth="1"/>
    <col min="11781" max="11781" width="14.5703125" style="106" bestFit="1" customWidth="1"/>
    <col min="11782" max="11782" width="15" style="106" customWidth="1"/>
    <col min="11783" max="11783" width="11.28515625" style="106" customWidth="1"/>
    <col min="11784" max="12032" width="9.140625" style="106"/>
    <col min="12033" max="12033" width="10.5703125" style="106" bestFit="1" customWidth="1"/>
    <col min="12034" max="12034" width="46.85546875" style="106" customWidth="1"/>
    <col min="12035" max="12036" width="11.28515625" style="106" customWidth="1"/>
    <col min="12037" max="12037" width="14.5703125" style="106" bestFit="1" customWidth="1"/>
    <col min="12038" max="12038" width="15" style="106" customWidth="1"/>
    <col min="12039" max="12039" width="11.28515625" style="106" customWidth="1"/>
    <col min="12040" max="12288" width="9.140625" style="106"/>
    <col min="12289" max="12289" width="10.5703125" style="106" bestFit="1" customWidth="1"/>
    <col min="12290" max="12290" width="46.85546875" style="106" customWidth="1"/>
    <col min="12291" max="12292" width="11.28515625" style="106" customWidth="1"/>
    <col min="12293" max="12293" width="14.5703125" style="106" bestFit="1" customWidth="1"/>
    <col min="12294" max="12294" width="15" style="106" customWidth="1"/>
    <col min="12295" max="12295" width="11.28515625" style="106" customWidth="1"/>
    <col min="12296" max="12544" width="9.140625" style="106"/>
    <col min="12545" max="12545" width="10.5703125" style="106" bestFit="1" customWidth="1"/>
    <col min="12546" max="12546" width="46.85546875" style="106" customWidth="1"/>
    <col min="12547" max="12548" width="11.28515625" style="106" customWidth="1"/>
    <col min="12549" max="12549" width="14.5703125" style="106" bestFit="1" customWidth="1"/>
    <col min="12550" max="12550" width="15" style="106" customWidth="1"/>
    <col min="12551" max="12551" width="11.28515625" style="106" customWidth="1"/>
    <col min="12552" max="12800" width="9.140625" style="106"/>
    <col min="12801" max="12801" width="10.5703125" style="106" bestFit="1" customWidth="1"/>
    <col min="12802" max="12802" width="46.85546875" style="106" customWidth="1"/>
    <col min="12803" max="12804" width="11.28515625" style="106" customWidth="1"/>
    <col min="12805" max="12805" width="14.5703125" style="106" bestFit="1" customWidth="1"/>
    <col min="12806" max="12806" width="15" style="106" customWidth="1"/>
    <col min="12807" max="12807" width="11.28515625" style="106" customWidth="1"/>
    <col min="12808" max="13056" width="9.140625" style="106"/>
    <col min="13057" max="13057" width="10.5703125" style="106" bestFit="1" customWidth="1"/>
    <col min="13058" max="13058" width="46.85546875" style="106" customWidth="1"/>
    <col min="13059" max="13060" width="11.28515625" style="106" customWidth="1"/>
    <col min="13061" max="13061" width="14.5703125" style="106" bestFit="1" customWidth="1"/>
    <col min="13062" max="13062" width="15" style="106" customWidth="1"/>
    <col min="13063" max="13063" width="11.28515625" style="106" customWidth="1"/>
    <col min="13064" max="13312" width="9.140625" style="106"/>
    <col min="13313" max="13313" width="10.5703125" style="106" bestFit="1" customWidth="1"/>
    <col min="13314" max="13314" width="46.85546875" style="106" customWidth="1"/>
    <col min="13315" max="13316" width="11.28515625" style="106" customWidth="1"/>
    <col min="13317" max="13317" width="14.5703125" style="106" bestFit="1" customWidth="1"/>
    <col min="13318" max="13318" width="15" style="106" customWidth="1"/>
    <col min="13319" max="13319" width="11.28515625" style="106" customWidth="1"/>
    <col min="13320" max="13568" width="9.140625" style="106"/>
    <col min="13569" max="13569" width="10.5703125" style="106" bestFit="1" customWidth="1"/>
    <col min="13570" max="13570" width="46.85546875" style="106" customWidth="1"/>
    <col min="13571" max="13572" width="11.28515625" style="106" customWidth="1"/>
    <col min="13573" max="13573" width="14.5703125" style="106" bestFit="1" customWidth="1"/>
    <col min="13574" max="13574" width="15" style="106" customWidth="1"/>
    <col min="13575" max="13575" width="11.28515625" style="106" customWidth="1"/>
    <col min="13576" max="13824" width="9.140625" style="106"/>
    <col min="13825" max="13825" width="10.5703125" style="106" bestFit="1" customWidth="1"/>
    <col min="13826" max="13826" width="46.85546875" style="106" customWidth="1"/>
    <col min="13827" max="13828" width="11.28515625" style="106" customWidth="1"/>
    <col min="13829" max="13829" width="14.5703125" style="106" bestFit="1" customWidth="1"/>
    <col min="13830" max="13830" width="15" style="106" customWidth="1"/>
    <col min="13831" max="13831" width="11.28515625" style="106" customWidth="1"/>
    <col min="13832" max="14080" width="9.140625" style="106"/>
    <col min="14081" max="14081" width="10.5703125" style="106" bestFit="1" customWidth="1"/>
    <col min="14082" max="14082" width="46.85546875" style="106" customWidth="1"/>
    <col min="14083" max="14084" width="11.28515625" style="106" customWidth="1"/>
    <col min="14085" max="14085" width="14.5703125" style="106" bestFit="1" customWidth="1"/>
    <col min="14086" max="14086" width="15" style="106" customWidth="1"/>
    <col min="14087" max="14087" width="11.28515625" style="106" customWidth="1"/>
    <col min="14088" max="14336" width="9.140625" style="106"/>
    <col min="14337" max="14337" width="10.5703125" style="106" bestFit="1" customWidth="1"/>
    <col min="14338" max="14338" width="46.85546875" style="106" customWidth="1"/>
    <col min="14339" max="14340" width="11.28515625" style="106" customWidth="1"/>
    <col min="14341" max="14341" width="14.5703125" style="106" bestFit="1" customWidth="1"/>
    <col min="14342" max="14342" width="15" style="106" customWidth="1"/>
    <col min="14343" max="14343" width="11.28515625" style="106" customWidth="1"/>
    <col min="14344" max="14592" width="9.140625" style="106"/>
    <col min="14593" max="14593" width="10.5703125" style="106" bestFit="1" customWidth="1"/>
    <col min="14594" max="14594" width="46.85546875" style="106" customWidth="1"/>
    <col min="14595" max="14596" width="11.28515625" style="106" customWidth="1"/>
    <col min="14597" max="14597" width="14.5703125" style="106" bestFit="1" customWidth="1"/>
    <col min="14598" max="14598" width="15" style="106" customWidth="1"/>
    <col min="14599" max="14599" width="11.28515625" style="106" customWidth="1"/>
    <col min="14600" max="14848" width="9.140625" style="106"/>
    <col min="14849" max="14849" width="10.5703125" style="106" bestFit="1" customWidth="1"/>
    <col min="14850" max="14850" width="46.85546875" style="106" customWidth="1"/>
    <col min="14851" max="14852" width="11.28515625" style="106" customWidth="1"/>
    <col min="14853" max="14853" width="14.5703125" style="106" bestFit="1" customWidth="1"/>
    <col min="14854" max="14854" width="15" style="106" customWidth="1"/>
    <col min="14855" max="14855" width="11.28515625" style="106" customWidth="1"/>
    <col min="14856" max="15104" width="9.140625" style="106"/>
    <col min="15105" max="15105" width="10.5703125" style="106" bestFit="1" customWidth="1"/>
    <col min="15106" max="15106" width="46.85546875" style="106" customWidth="1"/>
    <col min="15107" max="15108" width="11.28515625" style="106" customWidth="1"/>
    <col min="15109" max="15109" width="14.5703125" style="106" bestFit="1" customWidth="1"/>
    <col min="15110" max="15110" width="15" style="106" customWidth="1"/>
    <col min="15111" max="15111" width="11.28515625" style="106" customWidth="1"/>
    <col min="15112" max="15360" width="9.140625" style="106"/>
    <col min="15361" max="15361" width="10.5703125" style="106" bestFit="1" customWidth="1"/>
    <col min="15362" max="15362" width="46.85546875" style="106" customWidth="1"/>
    <col min="15363" max="15364" width="11.28515625" style="106" customWidth="1"/>
    <col min="15365" max="15365" width="14.5703125" style="106" bestFit="1" customWidth="1"/>
    <col min="15366" max="15366" width="15" style="106" customWidth="1"/>
    <col min="15367" max="15367" width="11.28515625" style="106" customWidth="1"/>
    <col min="15368" max="15616" width="9.140625" style="106"/>
    <col min="15617" max="15617" width="10.5703125" style="106" bestFit="1" customWidth="1"/>
    <col min="15618" max="15618" width="46.85546875" style="106" customWidth="1"/>
    <col min="15619" max="15620" width="11.28515625" style="106" customWidth="1"/>
    <col min="15621" max="15621" width="14.5703125" style="106" bestFit="1" customWidth="1"/>
    <col min="15622" max="15622" width="15" style="106" customWidth="1"/>
    <col min="15623" max="15623" width="11.28515625" style="106" customWidth="1"/>
    <col min="15624" max="15872" width="9.140625" style="106"/>
    <col min="15873" max="15873" width="10.5703125" style="106" bestFit="1" customWidth="1"/>
    <col min="15874" max="15874" width="46.85546875" style="106" customWidth="1"/>
    <col min="15875" max="15876" width="11.28515625" style="106" customWidth="1"/>
    <col min="15877" max="15877" width="14.5703125" style="106" bestFit="1" customWidth="1"/>
    <col min="15878" max="15878" width="15" style="106" customWidth="1"/>
    <col min="15879" max="15879" width="11.28515625" style="106" customWidth="1"/>
    <col min="15880" max="16128" width="9.140625" style="106"/>
    <col min="16129" max="16129" width="10.5703125" style="106" bestFit="1" customWidth="1"/>
    <col min="16130" max="16130" width="46.85546875" style="106" customWidth="1"/>
    <col min="16131" max="16132" width="11.28515625" style="106" customWidth="1"/>
    <col min="16133" max="16133" width="14.5703125" style="106" bestFit="1" customWidth="1"/>
    <col min="16134" max="16134" width="15" style="106" customWidth="1"/>
    <col min="16135" max="16135" width="11.28515625" style="106" customWidth="1"/>
    <col min="16136" max="16384" width="9.140625" style="106"/>
  </cols>
  <sheetData>
    <row r="1" spans="1:7" ht="15">
      <c r="A1" s="219" t="s">
        <v>60</v>
      </c>
      <c r="B1" s="220"/>
      <c r="C1" s="220"/>
      <c r="D1" s="220"/>
      <c r="E1" s="220"/>
      <c r="F1" s="221"/>
    </row>
    <row r="2" spans="1:7">
      <c r="A2" s="107" t="s">
        <v>61</v>
      </c>
      <c r="B2" s="222" t="s">
        <v>14</v>
      </c>
      <c r="C2" s="222"/>
      <c r="D2" s="222"/>
      <c r="E2" s="222"/>
      <c r="F2" s="223"/>
      <c r="G2" s="108"/>
    </row>
    <row r="3" spans="1:7">
      <c r="A3" s="207" t="s">
        <v>62</v>
      </c>
      <c r="B3" s="224"/>
      <c r="C3" s="224"/>
      <c r="D3" s="224"/>
      <c r="E3" s="224"/>
      <c r="F3" s="225"/>
    </row>
    <row r="4" spans="1:7">
      <c r="A4" s="107" t="s">
        <v>63</v>
      </c>
      <c r="B4" s="109" t="s">
        <v>8</v>
      </c>
      <c r="C4" s="109" t="s">
        <v>64</v>
      </c>
      <c r="D4" s="109" t="s">
        <v>65</v>
      </c>
      <c r="E4" s="110" t="s">
        <v>66</v>
      </c>
      <c r="F4" s="111" t="s">
        <v>67</v>
      </c>
    </row>
    <row r="5" spans="1:7" ht="27">
      <c r="A5" s="112">
        <v>90777</v>
      </c>
      <c r="B5" s="113" t="s">
        <v>68</v>
      </c>
      <c r="C5" s="114">
        <v>20</v>
      </c>
      <c r="D5" s="115" t="s">
        <v>69</v>
      </c>
      <c r="E5" s="116">
        <v>142.41999999999999</v>
      </c>
      <c r="F5" s="117">
        <f>ROUND(E5*C5,2)</f>
        <v>2848.4</v>
      </c>
    </row>
    <row r="6" spans="1:7" ht="27">
      <c r="A6" s="112">
        <v>90776</v>
      </c>
      <c r="B6" s="113" t="s">
        <v>126</v>
      </c>
      <c r="C6" s="114">
        <v>100</v>
      </c>
      <c r="D6" s="115" t="s">
        <v>69</v>
      </c>
      <c r="E6" s="116">
        <v>66.73</v>
      </c>
      <c r="F6" s="117">
        <f>ROUND(E6*C6,2)</f>
        <v>6673</v>
      </c>
    </row>
    <row r="7" spans="1:7">
      <c r="A7" s="112"/>
      <c r="B7" s="113"/>
      <c r="C7" s="226" t="s">
        <v>70</v>
      </c>
      <c r="D7" s="227"/>
      <c r="E7" s="228"/>
      <c r="F7" s="118">
        <f>SUM(F5:F6)</f>
        <v>9521.4</v>
      </c>
    </row>
    <row r="8" spans="1:7">
      <c r="A8" s="112"/>
      <c r="B8" s="113"/>
      <c r="C8" s="226" t="s">
        <v>71</v>
      </c>
      <c r="D8" s="227"/>
      <c r="E8" s="228"/>
      <c r="F8" s="119">
        <v>2</v>
      </c>
    </row>
    <row r="9" spans="1:7">
      <c r="A9" s="120"/>
      <c r="B9" s="121"/>
      <c r="C9" s="122"/>
      <c r="D9" s="123"/>
      <c r="E9" s="124"/>
      <c r="F9" s="118"/>
    </row>
    <row r="10" spans="1:7">
      <c r="A10" s="207" t="s">
        <v>72</v>
      </c>
      <c r="B10" s="209"/>
      <c r="C10" s="211" t="s">
        <v>13</v>
      </c>
      <c r="D10" s="212"/>
      <c r="E10" s="213"/>
      <c r="F10" s="217">
        <f>F7*F8</f>
        <v>19042.8</v>
      </c>
    </row>
    <row r="11" spans="1:7" ht="14.25" thickBot="1">
      <c r="A11" s="208"/>
      <c r="B11" s="210"/>
      <c r="C11" s="214"/>
      <c r="D11" s="215"/>
      <c r="E11" s="216"/>
      <c r="F11" s="218"/>
    </row>
    <row r="12" spans="1:7">
      <c r="A12" s="125"/>
      <c r="B12" s="108"/>
      <c r="C12" s="125"/>
      <c r="D12" s="125"/>
      <c r="E12" s="126"/>
    </row>
    <row r="13" spans="1:7">
      <c r="A13" s="125"/>
      <c r="B13" s="108"/>
      <c r="C13" s="125"/>
      <c r="D13" s="125"/>
      <c r="E13" s="126"/>
    </row>
    <row r="14" spans="1:7">
      <c r="A14" s="125"/>
      <c r="B14" s="108"/>
      <c r="C14" s="125"/>
      <c r="D14" s="125"/>
      <c r="E14" s="126"/>
    </row>
    <row r="15" spans="1:7">
      <c r="A15" s="125"/>
      <c r="B15" s="108"/>
      <c r="C15" s="125"/>
      <c r="D15" s="125"/>
      <c r="E15" s="126"/>
    </row>
    <row r="16" spans="1:7">
      <c r="A16" s="125"/>
      <c r="B16" s="108"/>
      <c r="C16" s="125"/>
      <c r="D16" s="125"/>
      <c r="E16" s="126"/>
    </row>
    <row r="17" spans="1:5">
      <c r="A17" s="125"/>
      <c r="B17" s="108"/>
      <c r="C17" s="125"/>
      <c r="D17" s="125"/>
      <c r="E17" s="126"/>
    </row>
    <row r="18" spans="1:5">
      <c r="A18" s="125"/>
      <c r="B18" s="108"/>
      <c r="C18" s="125"/>
      <c r="D18" s="125"/>
      <c r="E18" s="126"/>
    </row>
    <row r="19" spans="1:5">
      <c r="A19" s="125"/>
      <c r="B19" s="108"/>
      <c r="C19" s="125"/>
      <c r="D19" s="125"/>
      <c r="E19" s="126"/>
    </row>
    <row r="20" spans="1:5">
      <c r="A20" s="125"/>
      <c r="B20" s="108"/>
      <c r="C20" s="125"/>
      <c r="D20" s="125"/>
      <c r="E20" s="126"/>
    </row>
    <row r="21" spans="1:5">
      <c r="A21" s="125"/>
      <c r="B21" s="108"/>
      <c r="C21" s="125"/>
      <c r="D21" s="125"/>
      <c r="E21" s="126"/>
    </row>
    <row r="22" spans="1:5">
      <c r="A22" s="125"/>
      <c r="B22" s="108"/>
      <c r="C22" s="125"/>
      <c r="D22" s="125"/>
      <c r="E22" s="126"/>
    </row>
    <row r="23" spans="1:5">
      <c r="A23" s="125"/>
      <c r="B23" s="108"/>
      <c r="C23" s="125"/>
      <c r="D23" s="125"/>
      <c r="E23" s="126"/>
    </row>
    <row r="24" spans="1:5">
      <c r="A24" s="125"/>
      <c r="B24" s="108"/>
      <c r="C24" s="125"/>
      <c r="D24" s="125"/>
      <c r="E24" s="126"/>
    </row>
    <row r="25" spans="1:5">
      <c r="A25" s="125"/>
      <c r="B25" s="108"/>
      <c r="C25" s="125"/>
      <c r="D25" s="125"/>
      <c r="E25" s="126"/>
    </row>
    <row r="26" spans="1:5">
      <c r="A26" s="125"/>
      <c r="B26" s="108"/>
      <c r="C26" s="125"/>
      <c r="D26" s="125"/>
      <c r="E26" s="126"/>
    </row>
    <row r="27" spans="1:5">
      <c r="A27" s="125"/>
      <c r="B27" s="108"/>
      <c r="C27" s="125"/>
      <c r="D27" s="125"/>
      <c r="E27" s="126"/>
    </row>
    <row r="28" spans="1:5">
      <c r="A28" s="125"/>
      <c r="B28" s="108"/>
      <c r="C28" s="125"/>
      <c r="D28" s="125"/>
      <c r="E28" s="126"/>
    </row>
    <row r="29" spans="1:5">
      <c r="A29" s="125"/>
      <c r="B29" s="108"/>
      <c r="C29" s="125"/>
      <c r="D29" s="125"/>
      <c r="E29" s="126"/>
    </row>
    <row r="30" spans="1:5">
      <c r="A30" s="125"/>
      <c r="B30" s="108"/>
      <c r="C30" s="125"/>
      <c r="D30" s="125"/>
      <c r="E30" s="126"/>
    </row>
    <row r="31" spans="1:5">
      <c r="A31" s="125"/>
      <c r="B31" s="108"/>
      <c r="C31" s="125"/>
      <c r="D31" s="125"/>
      <c r="E31" s="126"/>
    </row>
    <row r="32" spans="1:5">
      <c r="A32" s="125"/>
      <c r="B32" s="108"/>
      <c r="C32" s="125"/>
      <c r="D32" s="125"/>
      <c r="E32" s="126"/>
    </row>
    <row r="33" spans="1:5">
      <c r="A33" s="125"/>
      <c r="B33" s="108"/>
      <c r="C33" s="125"/>
      <c r="D33" s="125"/>
      <c r="E33" s="126"/>
    </row>
    <row r="34" spans="1:5">
      <c r="A34" s="125"/>
      <c r="B34" s="108"/>
      <c r="C34" s="125"/>
      <c r="D34" s="125"/>
      <c r="E34" s="126"/>
    </row>
    <row r="35" spans="1:5">
      <c r="A35" s="125"/>
      <c r="B35" s="108"/>
      <c r="C35" s="125"/>
      <c r="D35" s="125"/>
      <c r="E35" s="126"/>
    </row>
    <row r="36" spans="1:5">
      <c r="A36" s="125"/>
      <c r="B36" s="108"/>
      <c r="C36" s="125"/>
      <c r="D36" s="125"/>
      <c r="E36" s="126"/>
    </row>
    <row r="37" spans="1:5">
      <c r="A37" s="125"/>
      <c r="B37" s="108"/>
      <c r="C37" s="125"/>
      <c r="D37" s="125"/>
      <c r="E37" s="126"/>
    </row>
    <row r="38" spans="1:5">
      <c r="A38" s="125"/>
      <c r="B38" s="108"/>
      <c r="C38" s="125"/>
      <c r="D38" s="125"/>
      <c r="E38" s="126"/>
    </row>
    <row r="39" spans="1:5">
      <c r="A39" s="125"/>
      <c r="B39" s="108"/>
      <c r="C39" s="125"/>
      <c r="D39" s="125"/>
      <c r="E39" s="126"/>
    </row>
    <row r="40" spans="1:5">
      <c r="A40" s="125"/>
      <c r="B40" s="108"/>
      <c r="C40" s="125"/>
      <c r="D40" s="125"/>
      <c r="E40" s="126"/>
    </row>
    <row r="41" spans="1:5">
      <c r="A41" s="125"/>
      <c r="B41" s="108"/>
      <c r="C41" s="125"/>
      <c r="D41" s="125"/>
      <c r="E41" s="126"/>
    </row>
    <row r="42" spans="1:5">
      <c r="A42" s="125"/>
      <c r="B42" s="108"/>
      <c r="C42" s="125"/>
      <c r="D42" s="125"/>
      <c r="E42" s="126"/>
    </row>
    <row r="43" spans="1:5">
      <c r="A43" s="125"/>
      <c r="B43" s="108"/>
      <c r="C43" s="125"/>
      <c r="D43" s="125"/>
      <c r="E43" s="126"/>
    </row>
  </sheetData>
  <mergeCells count="9">
    <mergeCell ref="A10:A11"/>
    <mergeCell ref="B10:B11"/>
    <mergeCell ref="C10:E11"/>
    <mergeCell ref="F10:F11"/>
    <mergeCell ref="A1:F1"/>
    <mergeCell ref="B2:F2"/>
    <mergeCell ref="A3:F3"/>
    <mergeCell ref="C7:E7"/>
    <mergeCell ref="C8:E8"/>
  </mergeCells>
  <pageMargins left="0.511811024" right="0.511811024" top="0.78740157499999996" bottom="0.78740157499999996" header="0.31496062000000002" footer="0.31496062000000002"/>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workbookViewId="0">
      <selection activeCell="N10" sqref="N10"/>
    </sheetView>
  </sheetViews>
  <sheetFormatPr defaultColWidth="9" defaultRowHeight="12.75"/>
  <cols>
    <col min="3" max="3" width="10.140625" customWidth="1"/>
    <col min="4" max="4" width="9.85546875" customWidth="1"/>
    <col min="5" max="5" width="14.42578125" customWidth="1"/>
    <col min="7" max="10" width="14.5703125" customWidth="1"/>
    <col min="11" max="11" width="14.85546875" customWidth="1"/>
  </cols>
  <sheetData>
    <row r="1" spans="1:11" ht="22.5" customHeight="1">
      <c r="A1" s="43" t="s">
        <v>49</v>
      </c>
      <c r="B1" s="250" t="s">
        <v>50</v>
      </c>
      <c r="C1" s="251"/>
      <c r="D1" s="251"/>
      <c r="E1" s="251"/>
      <c r="F1" s="251"/>
      <c r="G1" s="251"/>
      <c r="H1" s="251"/>
      <c r="I1" s="252"/>
      <c r="J1" s="261"/>
      <c r="K1" s="262"/>
    </row>
    <row r="2" spans="1:11" ht="22.5" customHeight="1">
      <c r="A2" s="44" t="s">
        <v>51</v>
      </c>
      <c r="B2" s="45" t="s">
        <v>52</v>
      </c>
      <c r="C2" s="45"/>
      <c r="D2" s="45"/>
      <c r="E2" s="45"/>
      <c r="F2" s="46"/>
      <c r="G2" s="46"/>
      <c r="H2" s="46"/>
      <c r="I2" s="72"/>
      <c r="J2" s="263"/>
      <c r="K2" s="264"/>
    </row>
    <row r="3" spans="1:11" ht="22.5" customHeight="1">
      <c r="A3" s="47" t="s">
        <v>53</v>
      </c>
      <c r="B3" s="48" t="str">
        <f>'TOTEN - JOAO MONLEVADE'!B2:D2</f>
        <v>EXECUÇÃO DE TOTENS COM LOGO DO MUNICIPIO EM DIVERSOS PONTOS DO MUNICIPIO DE JOÃO MONLEVADE</v>
      </c>
      <c r="C3" s="49"/>
      <c r="D3" s="49"/>
      <c r="E3" s="49"/>
      <c r="F3" s="46"/>
      <c r="G3" s="46"/>
      <c r="H3" s="46"/>
      <c r="I3" s="72"/>
      <c r="J3" s="263"/>
      <c r="K3" s="264"/>
    </row>
    <row r="4" spans="1:11" ht="22.5" customHeight="1">
      <c r="A4" s="47"/>
      <c r="B4" s="50"/>
      <c r="C4" s="49"/>
      <c r="D4" s="49"/>
      <c r="E4" s="49"/>
      <c r="F4" s="51"/>
      <c r="G4" s="51"/>
      <c r="H4" s="51"/>
      <c r="I4" s="73"/>
      <c r="J4" s="248"/>
      <c r="K4" s="249"/>
    </row>
    <row r="5" spans="1:11" ht="22.5" customHeight="1">
      <c r="A5" s="52" t="s">
        <v>54</v>
      </c>
      <c r="B5" s="130" t="s">
        <v>77</v>
      </c>
      <c r="C5" s="53"/>
      <c r="D5" s="54" t="str">
        <f>'TOTEN - JOAO MONLEVADE'!D1</f>
        <v>DATA: 08/06/2026</v>
      </c>
      <c r="E5" s="55"/>
      <c r="F5" s="56"/>
      <c r="G5" s="57"/>
      <c r="H5" s="58"/>
      <c r="I5" s="74"/>
      <c r="J5" s="248"/>
      <c r="K5" s="249"/>
    </row>
    <row r="6" spans="1:11" ht="22.5" customHeight="1">
      <c r="A6" s="250" t="s">
        <v>50</v>
      </c>
      <c r="B6" s="251"/>
      <c r="C6" s="251"/>
      <c r="D6" s="251"/>
      <c r="E6" s="251"/>
      <c r="F6" s="251"/>
      <c r="G6" s="251"/>
      <c r="H6" s="251"/>
      <c r="I6" s="251"/>
      <c r="J6" s="251"/>
      <c r="K6" s="252"/>
    </row>
    <row r="7" spans="1:11">
      <c r="A7" s="59" t="s">
        <v>6</v>
      </c>
      <c r="B7" s="250" t="s">
        <v>55</v>
      </c>
      <c r="C7" s="251"/>
      <c r="D7" s="252"/>
      <c r="E7" s="59" t="s">
        <v>56</v>
      </c>
      <c r="F7" s="59" t="s">
        <v>57</v>
      </c>
      <c r="G7" s="59">
        <v>1</v>
      </c>
      <c r="H7" s="59">
        <v>2</v>
      </c>
      <c r="I7" s="59"/>
      <c r="J7" s="59"/>
      <c r="K7" s="59" t="s">
        <v>13</v>
      </c>
    </row>
    <row r="8" spans="1:11">
      <c r="A8" s="244">
        <v>1</v>
      </c>
      <c r="B8" s="247" t="str">
        <f>'TOTEN - JOAO MONLEVADE'!C7</f>
        <v>ADMINISTRAÇÃO LOCAL</v>
      </c>
      <c r="C8" s="247"/>
      <c r="D8" s="247"/>
      <c r="E8" s="259">
        <f>'TOTEN - JOAO MONLEVADE'!H7</f>
        <v>23753.99</v>
      </c>
      <c r="F8" s="260">
        <f>E8/E$24*100</f>
        <v>7.9539066995033618</v>
      </c>
      <c r="G8" s="60">
        <v>0.5</v>
      </c>
      <c r="H8" s="60">
        <v>0.5</v>
      </c>
      <c r="I8" s="60"/>
      <c r="J8" s="60"/>
      <c r="K8" s="75">
        <f t="shared" ref="K8:K23" si="0">SUM(G8:J8)</f>
        <v>1</v>
      </c>
    </row>
    <row r="9" spans="1:11">
      <c r="A9" s="245"/>
      <c r="B9" s="237"/>
      <c r="C9" s="237"/>
      <c r="D9" s="237"/>
      <c r="E9" s="240"/>
      <c r="F9" s="230"/>
      <c r="G9" s="61">
        <f>G8*E8</f>
        <v>11876.995000000001</v>
      </c>
      <c r="H9" s="61">
        <f>H8*E8</f>
        <v>11876.995000000001</v>
      </c>
      <c r="I9" s="61"/>
      <c r="J9" s="61"/>
      <c r="K9" s="76">
        <f t="shared" si="0"/>
        <v>23753.99</v>
      </c>
    </row>
    <row r="10" spans="1:11">
      <c r="A10" s="245">
        <v>2</v>
      </c>
      <c r="B10" s="237" t="str">
        <f>'TOTEN - JOAO MONLEVADE'!C9</f>
        <v>CANTEIRO DE OBRAS</v>
      </c>
      <c r="C10" s="237"/>
      <c r="D10" s="237"/>
      <c r="E10" s="239">
        <f>'TOTEN - JOAO MONLEVADE'!H9</f>
        <v>19522.29</v>
      </c>
      <c r="F10" s="229">
        <f>E10/E$24*100</f>
        <v>6.5369427713258901</v>
      </c>
      <c r="G10" s="62">
        <v>0.5</v>
      </c>
      <c r="H10" s="62">
        <v>0.5</v>
      </c>
      <c r="I10" s="62"/>
      <c r="J10" s="62"/>
      <c r="K10" s="77">
        <f t="shared" si="0"/>
        <v>1</v>
      </c>
    </row>
    <row r="11" spans="1:11">
      <c r="A11" s="245"/>
      <c r="B11" s="237"/>
      <c r="C11" s="237"/>
      <c r="D11" s="237"/>
      <c r="E11" s="240"/>
      <c r="F11" s="230"/>
      <c r="G11" s="61">
        <f>G10*E10</f>
        <v>9761.1450000000004</v>
      </c>
      <c r="H11" s="61">
        <f>H10*E10</f>
        <v>9761.1450000000004</v>
      </c>
      <c r="I11" s="61"/>
      <c r="J11" s="61"/>
      <c r="K11" s="76">
        <f t="shared" si="0"/>
        <v>19522.29</v>
      </c>
    </row>
    <row r="12" spans="1:11">
      <c r="A12" s="246">
        <v>3</v>
      </c>
      <c r="B12" s="238" t="str">
        <f>'TOTEN - JOAO MONLEVADE'!C14</f>
        <v>MOVIMENTAÇÃO DE TERRA / TRANSPORTE</v>
      </c>
      <c r="C12" s="238"/>
      <c r="D12" s="238"/>
      <c r="E12" s="239">
        <f>'TOTEN - JOAO MONLEVADE'!H14</f>
        <v>4559.13</v>
      </c>
      <c r="F12" s="229">
        <f>E12/E$24*100</f>
        <v>1.5266022529649443</v>
      </c>
      <c r="G12" s="62">
        <v>1</v>
      </c>
      <c r="H12" s="62"/>
      <c r="I12" s="62"/>
      <c r="J12" s="62"/>
      <c r="K12" s="77">
        <f t="shared" si="0"/>
        <v>1</v>
      </c>
    </row>
    <row r="13" spans="1:11">
      <c r="A13" s="244"/>
      <c r="B13" s="238"/>
      <c r="C13" s="238"/>
      <c r="D13" s="238"/>
      <c r="E13" s="240"/>
      <c r="F13" s="230"/>
      <c r="G13" s="61">
        <f>G12*E12</f>
        <v>4559.13</v>
      </c>
      <c r="H13" s="61"/>
      <c r="I13" s="61"/>
      <c r="J13" s="61"/>
      <c r="K13" s="76">
        <f t="shared" si="0"/>
        <v>4559.13</v>
      </c>
    </row>
    <row r="14" spans="1:11">
      <c r="A14" s="246">
        <v>4</v>
      </c>
      <c r="B14" s="238" t="str">
        <f>'TOTEN - JOAO MONLEVADE'!C20</f>
        <v>ESTRUTURA</v>
      </c>
      <c r="C14" s="238"/>
      <c r="D14" s="238"/>
      <c r="E14" s="239">
        <f>'TOTEN - JOAO MONLEVADE'!H20</f>
        <v>85254.78</v>
      </c>
      <c r="F14" s="229">
        <f>E14/E$24*100</f>
        <v>28.547143692772675</v>
      </c>
      <c r="G14" s="62">
        <v>0.7</v>
      </c>
      <c r="H14" s="62">
        <v>0.3</v>
      </c>
      <c r="I14" s="62"/>
      <c r="J14" s="62"/>
      <c r="K14" s="77">
        <f t="shared" si="0"/>
        <v>1</v>
      </c>
    </row>
    <row r="15" spans="1:11">
      <c r="A15" s="244"/>
      <c r="B15" s="238"/>
      <c r="C15" s="238"/>
      <c r="D15" s="238"/>
      <c r="E15" s="240"/>
      <c r="F15" s="230"/>
      <c r="G15" s="61">
        <f>G14*E14</f>
        <v>59678.345999999998</v>
      </c>
      <c r="H15" s="61">
        <f>H14*E14</f>
        <v>25576.433999999997</v>
      </c>
      <c r="I15" s="61"/>
      <c r="J15" s="61"/>
      <c r="K15" s="76">
        <f t="shared" si="0"/>
        <v>85254.78</v>
      </c>
    </row>
    <row r="16" spans="1:11">
      <c r="A16" s="246">
        <v>5</v>
      </c>
      <c r="B16" s="238" t="str">
        <f>'TOTEN - JOAO MONLEVADE'!C25</f>
        <v>ACABAMENTOS</v>
      </c>
      <c r="C16" s="238"/>
      <c r="D16" s="238"/>
      <c r="E16" s="239">
        <f>'TOTEN - JOAO MONLEVADE'!H25</f>
        <v>38096.369999999995</v>
      </c>
      <c r="F16" s="229">
        <f>E16/E$24*100</f>
        <v>12.756382088641057</v>
      </c>
      <c r="G16" s="62"/>
      <c r="H16" s="62">
        <v>1</v>
      </c>
      <c r="I16" s="62"/>
      <c r="J16" s="62"/>
      <c r="K16" s="77">
        <f t="shared" si="0"/>
        <v>1</v>
      </c>
    </row>
    <row r="17" spans="1:13">
      <c r="A17" s="244"/>
      <c r="B17" s="238"/>
      <c r="C17" s="238"/>
      <c r="D17" s="238"/>
      <c r="E17" s="240"/>
      <c r="F17" s="230"/>
      <c r="G17" s="61">
        <f>G16*E16</f>
        <v>0</v>
      </c>
      <c r="H17" s="61">
        <f>H16*E16</f>
        <v>38096.369999999995</v>
      </c>
      <c r="I17" s="61"/>
      <c r="J17" s="61"/>
      <c r="K17" s="76">
        <f t="shared" si="0"/>
        <v>38096.369999999995</v>
      </c>
    </row>
    <row r="18" spans="1:13">
      <c r="A18" s="246">
        <v>6</v>
      </c>
      <c r="B18" s="231" t="str">
        <f>'TOTEN - JOAO MONLEVADE'!C37</f>
        <v>LETREIRO EM LETRAS DE AÇO</v>
      </c>
      <c r="C18" s="232"/>
      <c r="D18" s="233"/>
      <c r="E18" s="239">
        <f>'TOTEN - JOAO MONLEVADE'!H37</f>
        <v>85162.94</v>
      </c>
      <c r="F18" s="229">
        <f>E18/E$24*100</f>
        <v>28.516391520557292</v>
      </c>
      <c r="G18" s="62"/>
      <c r="H18" s="62">
        <v>1</v>
      </c>
      <c r="I18" s="62"/>
      <c r="J18" s="61"/>
      <c r="K18" s="77">
        <f t="shared" ref="K18:K21" si="1">SUM(G18:J18)</f>
        <v>1</v>
      </c>
    </row>
    <row r="19" spans="1:13">
      <c r="A19" s="244"/>
      <c r="B19" s="234"/>
      <c r="C19" s="235"/>
      <c r="D19" s="236"/>
      <c r="E19" s="240"/>
      <c r="F19" s="230"/>
      <c r="G19" s="61">
        <f>G18*E18</f>
        <v>0</v>
      </c>
      <c r="H19" s="61">
        <f>H18*E18</f>
        <v>85162.94</v>
      </c>
      <c r="I19" s="61"/>
      <c r="J19" s="61"/>
      <c r="K19" s="76">
        <f t="shared" si="1"/>
        <v>85162.94</v>
      </c>
    </row>
    <row r="20" spans="1:13">
      <c r="A20" s="246">
        <v>7</v>
      </c>
      <c r="B20" s="231" t="s">
        <v>129</v>
      </c>
      <c r="C20" s="232"/>
      <c r="D20" s="233"/>
      <c r="E20" s="239">
        <f>'TOTEN - JOAO MONLEVADE'!H40</f>
        <v>40810.25</v>
      </c>
      <c r="F20" s="229">
        <f>E20/E$24*100</f>
        <v>13.665111456366152</v>
      </c>
      <c r="G20" s="62"/>
      <c r="H20" s="62">
        <v>1</v>
      </c>
      <c r="I20" s="62"/>
      <c r="J20" s="61"/>
      <c r="K20" s="77">
        <f t="shared" si="1"/>
        <v>1</v>
      </c>
    </row>
    <row r="21" spans="1:13">
      <c r="A21" s="244"/>
      <c r="B21" s="234"/>
      <c r="C21" s="235"/>
      <c r="D21" s="236"/>
      <c r="E21" s="240"/>
      <c r="F21" s="230"/>
      <c r="G21" s="61">
        <f>G20*E20</f>
        <v>0</v>
      </c>
      <c r="H21" s="61">
        <f>H20*E20</f>
        <v>40810.25</v>
      </c>
      <c r="I21" s="61"/>
      <c r="J21" s="61"/>
      <c r="K21" s="76">
        <f t="shared" si="1"/>
        <v>40810.25</v>
      </c>
    </row>
    <row r="22" spans="1:13">
      <c r="A22" s="246">
        <v>8</v>
      </c>
      <c r="B22" s="231" t="s">
        <v>41</v>
      </c>
      <c r="C22" s="232"/>
      <c r="D22" s="233"/>
      <c r="E22" s="239">
        <f>'TOTEN - JOAO MONLEVADE'!H47</f>
        <v>1485.82</v>
      </c>
      <c r="F22" s="229">
        <f>E22/E$24*100</f>
        <v>0.49751951786862264</v>
      </c>
      <c r="G22" s="62">
        <v>0.5</v>
      </c>
      <c r="H22" s="62">
        <v>0.5</v>
      </c>
      <c r="I22" s="62"/>
      <c r="J22" s="61"/>
      <c r="K22" s="77">
        <f t="shared" si="0"/>
        <v>1</v>
      </c>
    </row>
    <row r="23" spans="1:13">
      <c r="A23" s="244"/>
      <c r="B23" s="234"/>
      <c r="C23" s="235"/>
      <c r="D23" s="236"/>
      <c r="E23" s="240"/>
      <c r="F23" s="230"/>
      <c r="G23" s="61">
        <f>G22*E22</f>
        <v>742.91</v>
      </c>
      <c r="H23" s="61">
        <f>H22*E22</f>
        <v>742.91</v>
      </c>
      <c r="I23" s="61"/>
      <c r="J23" s="61"/>
      <c r="K23" s="76">
        <f t="shared" si="0"/>
        <v>1485.82</v>
      </c>
    </row>
    <row r="24" spans="1:13">
      <c r="A24" s="63"/>
      <c r="B24" s="253" t="s">
        <v>13</v>
      </c>
      <c r="C24" s="254"/>
      <c r="D24" s="255"/>
      <c r="E24" s="64">
        <f>ROUND(SUM(E8:E23),2)</f>
        <v>298645.57</v>
      </c>
      <c r="F24" s="65">
        <f>ROUND(SUM(F8:F23),2)</f>
        <v>100</v>
      </c>
      <c r="G24" s="66">
        <f>SUM(G9,G11,G13,G15,G17,G23,G19,G21)</f>
        <v>86618.525999999998</v>
      </c>
      <c r="H24" s="66">
        <f>SUM(H9,H11,H13,H15,H17,H23,H19,H21)</f>
        <v>212027.04399999999</v>
      </c>
      <c r="I24" s="66"/>
      <c r="J24" s="66"/>
      <c r="K24" s="78">
        <f>ROUND(SUM(K9,K11,K13,K15,K17,K23,K19,K21),2)</f>
        <v>298645.57</v>
      </c>
      <c r="M24" s="79"/>
    </row>
    <row r="25" spans="1:13">
      <c r="A25" s="63"/>
      <c r="B25" s="256" t="s">
        <v>58</v>
      </c>
      <c r="C25" s="257"/>
      <c r="D25" s="258"/>
      <c r="E25" s="67"/>
      <c r="F25" s="67"/>
      <c r="G25" s="68">
        <f t="shared" ref="G25:H25" si="2">G24/$E24</f>
        <v>0.29003787332254749</v>
      </c>
      <c r="H25" s="68">
        <f t="shared" si="2"/>
        <v>0.7099621266774524</v>
      </c>
      <c r="I25" s="68"/>
      <c r="J25" s="68"/>
      <c r="K25" s="77">
        <f>SUM(G25:J25)</f>
        <v>0.99999999999999989</v>
      </c>
    </row>
    <row r="26" spans="1:13">
      <c r="A26" s="69"/>
      <c r="B26" s="241" t="s">
        <v>59</v>
      </c>
      <c r="C26" s="242"/>
      <c r="D26" s="243"/>
      <c r="E26" s="70"/>
      <c r="F26" s="70"/>
      <c r="G26" s="71">
        <f>G25</f>
        <v>0.29003787332254749</v>
      </c>
      <c r="H26" s="71">
        <f>H25+G26</f>
        <v>0.99999999999999989</v>
      </c>
      <c r="I26" s="71"/>
      <c r="J26" s="71"/>
      <c r="K26" s="80">
        <v>1</v>
      </c>
    </row>
  </sheetData>
  <mergeCells count="43">
    <mergeCell ref="B1:I1"/>
    <mergeCell ref="J1:K1"/>
    <mergeCell ref="J2:K2"/>
    <mergeCell ref="J3:K3"/>
    <mergeCell ref="J4:K4"/>
    <mergeCell ref="J5:K5"/>
    <mergeCell ref="A6:K6"/>
    <mergeCell ref="B7:D7"/>
    <mergeCell ref="B24:D24"/>
    <mergeCell ref="B25:D25"/>
    <mergeCell ref="E8:E9"/>
    <mergeCell ref="E10:E11"/>
    <mergeCell ref="E12:E13"/>
    <mergeCell ref="E14:E15"/>
    <mergeCell ref="E16:E17"/>
    <mergeCell ref="E22:E23"/>
    <mergeCell ref="F8:F9"/>
    <mergeCell ref="F10:F11"/>
    <mergeCell ref="F12:F13"/>
    <mergeCell ref="F14:F15"/>
    <mergeCell ref="F16:F17"/>
    <mergeCell ref="B26:D26"/>
    <mergeCell ref="A8:A9"/>
    <mergeCell ref="A10:A11"/>
    <mergeCell ref="A12:A13"/>
    <mergeCell ref="A14:A15"/>
    <mergeCell ref="A16:A17"/>
    <mergeCell ref="A22:A23"/>
    <mergeCell ref="B8:D9"/>
    <mergeCell ref="A18:A19"/>
    <mergeCell ref="A20:A21"/>
    <mergeCell ref="F22:F23"/>
    <mergeCell ref="B22:D23"/>
    <mergeCell ref="B10:D11"/>
    <mergeCell ref="B12:D13"/>
    <mergeCell ref="B14:D15"/>
    <mergeCell ref="B16:D17"/>
    <mergeCell ref="B18:D19"/>
    <mergeCell ref="E18:E19"/>
    <mergeCell ref="F18:F19"/>
    <mergeCell ref="B20:D21"/>
    <mergeCell ref="E20:E21"/>
    <mergeCell ref="F20:F21"/>
  </mergeCells>
  <pageMargins left="0.511811024" right="0.511811024" top="0.78740157499999996" bottom="0.78740157499999996" header="0.31496062000000002" footer="0.31496062000000002"/>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TOTEN - JOAO MONLEVADE</vt:lpstr>
      <vt:lpstr>COMPO 01</vt:lpstr>
      <vt:lpstr>CRONOGRAMA_FIS_FIN</vt:lpstr>
      <vt:lpstr>'TOTEN - JOAO MONLEVADE'!Area_de_impressao</vt:lpstr>
      <vt:lpstr>'TOTEN - JOAO MONLEVADE'!Titulos_de_impressao</vt:lpstr>
    </vt:vector>
  </TitlesOfParts>
  <Company>Setop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Setop</dc:creator>
  <cp:lastModifiedBy>PMJM</cp:lastModifiedBy>
  <cp:lastPrinted>2026-07-07T17:05:41Z</cp:lastPrinted>
  <dcterms:created xsi:type="dcterms:W3CDTF">2006-09-22T13:55:00Z</dcterms:created>
  <dcterms:modified xsi:type="dcterms:W3CDTF">2026-07-07T17:05:45Z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4B158919EDF84AFF8FDADD8FC290152E</vt:lpwstr>
  </property>
  <property fmtid="{D5CDD505-2E9C-101B-9397-08002B2CF9AE}" pid="3" name="KSOProductBuildVer">
    <vt:lpwstr>1046-12.2.0.13489</vt:lpwstr>
  </property>
</Properties>
</file>